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11.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2.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3.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tewkesburybc.sharepoint.com/sites/JointCoreStrategy/Shared Documents/Community Infrastructure Levy/Joint Committee/Administration/Template Documents/Climat Change tool/"/>
    </mc:Choice>
  </mc:AlternateContent>
  <xr:revisionPtr revIDLastSave="0" documentId="8_{E86A8DEE-DF06-4D71-89DF-CA86E13D2819}" xr6:coauthVersionLast="47" xr6:coauthVersionMax="47" xr10:uidLastSave="{00000000-0000-0000-0000-000000000000}"/>
  <bookViews>
    <workbookView xWindow="-28910" yWindow="-60" windowWidth="29020" windowHeight="15700" activeTab="2" autoFilterDateGrouping="0" xr2:uid="{00000000-000D-0000-FFFF-FFFF00000000}"/>
  </bookViews>
  <sheets>
    <sheet name="Introduction" sheetId="19" r:id="rId1"/>
    <sheet name="Project Details" sheetId="13" r:id="rId2"/>
    <sheet name="Environment" sheetId="9" r:id="rId3"/>
    <sheet name="Social" sheetId="10" r:id="rId4"/>
    <sheet name="Env Wheel" sheetId="15" state="hidden" r:id="rId5"/>
    <sheet name="Social Wheel" sheetId="16" state="hidden" r:id="rId6"/>
    <sheet name="Dash" sheetId="11" state="hidden" r:id="rId7"/>
    <sheet name="Dashboard" sheetId="17" r:id="rId8"/>
    <sheet name="Summary Report" sheetId="14" r:id="rId9"/>
    <sheet name="PDF report" sheetId="24" r:id="rId10"/>
    <sheet name="Environmental" sheetId="2" state="hidden" r:id="rId11"/>
    <sheet name="Env2" sheetId="5" state="hidden" r:id="rId12"/>
    <sheet name="Soc" sheetId="3" state="hidden" r:id="rId13"/>
    <sheet name="Soc2" sheetId="6" state="hidden" r:id="rId14"/>
    <sheet name="Drop downs" sheetId="4"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24" l="1"/>
  <c r="D43" i="24"/>
  <c r="D42" i="24"/>
  <c r="D41" i="24"/>
  <c r="D40" i="24"/>
  <c r="D39" i="24"/>
  <c r="D38" i="24"/>
  <c r="D37" i="24"/>
  <c r="D36" i="24"/>
  <c r="D35" i="24"/>
  <c r="D34" i="24"/>
  <c r="D31" i="24"/>
  <c r="D30" i="24"/>
  <c r="D29" i="24"/>
  <c r="D28" i="24"/>
  <c r="D27" i="24"/>
  <c r="D26" i="24"/>
  <c r="D25" i="24"/>
  <c r="D24" i="24"/>
  <c r="D23" i="24"/>
  <c r="D22" i="24"/>
  <c r="L13" i="9"/>
  <c r="C23" i="24"/>
  <c r="C22" i="24"/>
  <c r="C44" i="24"/>
  <c r="C43" i="24"/>
  <c r="C42" i="24"/>
  <c r="C41" i="24"/>
  <c r="C40" i="24"/>
  <c r="C39" i="24"/>
  <c r="C38" i="24"/>
  <c r="C37" i="24"/>
  <c r="C36" i="24"/>
  <c r="C35" i="24"/>
  <c r="C34" i="24"/>
  <c r="C31" i="24"/>
  <c r="C30" i="24"/>
  <c r="C29" i="24"/>
  <c r="C28" i="24"/>
  <c r="C27" i="24"/>
  <c r="C26" i="24"/>
  <c r="C25" i="24"/>
  <c r="C24" i="24"/>
  <c r="A2" i="24"/>
  <c r="L30" i="9" l="1"/>
  <c r="K5" i="14" l="1"/>
  <c r="B1" i="14"/>
  <c r="K26" i="14"/>
  <c r="K25" i="14"/>
  <c r="K7" i="14"/>
  <c r="K8" i="14"/>
  <c r="K12" i="14"/>
  <c r="K13" i="14"/>
  <c r="L152" i="9"/>
  <c r="K4" i="14" l="1"/>
  <c r="L189" i="10"/>
  <c r="L172" i="10"/>
  <c r="L154" i="10"/>
  <c r="L136" i="10"/>
  <c r="L118" i="10"/>
  <c r="L100" i="10"/>
  <c r="L82" i="10"/>
  <c r="L64" i="10"/>
  <c r="L47" i="10"/>
  <c r="L54" i="10" s="1"/>
  <c r="B36" i="24" s="1"/>
  <c r="L30" i="10"/>
  <c r="L13" i="10"/>
  <c r="L47" i="9"/>
  <c r="L64" i="9"/>
  <c r="L81" i="9"/>
  <c r="L98" i="9"/>
  <c r="L115" i="9"/>
  <c r="L121" i="9" s="1"/>
  <c r="L132" i="9"/>
  <c r="L169" i="9"/>
  <c r="L172" i="9" l="1"/>
  <c r="L138" i="9" l="1"/>
  <c r="L135" i="9"/>
  <c r="L118" i="9"/>
  <c r="L53" i="9"/>
  <c r="L50" i="9"/>
  <c r="L36" i="9"/>
  <c r="L33" i="9"/>
  <c r="L37" i="9" s="1"/>
  <c r="L19" i="9"/>
  <c r="L16" i="9"/>
  <c r="L54" i="9" l="1"/>
  <c r="B24" i="24" s="1"/>
  <c r="L21" i="9"/>
  <c r="B23" i="24"/>
  <c r="L139" i="9"/>
  <c r="B29" i="24" s="1"/>
  <c r="O10" i="10"/>
  <c r="W9" i="10"/>
  <c r="O18" i="10"/>
  <c r="I3" i="15" l="1"/>
  <c r="B22" i="24"/>
  <c r="L141" i="9"/>
  <c r="L158" i="9" l="1"/>
  <c r="L124" i="10" l="1"/>
  <c r="L175" i="9"/>
  <c r="L176" i="9" s="1"/>
  <c r="B31" i="24" s="1"/>
  <c r="L155" i="9"/>
  <c r="L159" i="9" s="1"/>
  <c r="B30" i="24" s="1"/>
  <c r="L101" i="9"/>
  <c r="K24" i="14"/>
  <c r="K23" i="14"/>
  <c r="K22" i="14"/>
  <c r="K21" i="14"/>
  <c r="K20" i="14"/>
  <c r="K19" i="14"/>
  <c r="K18" i="14"/>
  <c r="K17" i="14"/>
  <c r="K16" i="14"/>
  <c r="K11" i="14"/>
  <c r="K10" i="14"/>
  <c r="K9" i="14"/>
  <c r="K6" i="14"/>
  <c r="L195" i="10"/>
  <c r="L192" i="10"/>
  <c r="L196" i="10" s="1"/>
  <c r="B44" i="24" s="1"/>
  <c r="L178" i="10"/>
  <c r="L175" i="10"/>
  <c r="L160" i="10"/>
  <c r="L157" i="10"/>
  <c r="L142" i="10"/>
  <c r="L139" i="10"/>
  <c r="L127" i="10"/>
  <c r="L121" i="10"/>
  <c r="L106" i="10"/>
  <c r="L103" i="10"/>
  <c r="L88" i="10"/>
  <c r="L85" i="10"/>
  <c r="L89" i="10" s="1"/>
  <c r="B38" i="24" s="1"/>
  <c r="L67" i="10"/>
  <c r="L70" i="10"/>
  <c r="L16" i="10"/>
  <c r="L178" i="9"/>
  <c r="L161" i="9"/>
  <c r="L122" i="9"/>
  <c r="B28" i="24" s="1"/>
  <c r="L144" i="9"/>
  <c r="L124" i="9"/>
  <c r="L107" i="9"/>
  <c r="L90" i="9"/>
  <c r="L73" i="9"/>
  <c r="L56" i="9"/>
  <c r="L39" i="9"/>
  <c r="L22" i="9"/>
  <c r="L161" i="10" l="1"/>
  <c r="B42" i="24" s="1"/>
  <c r="L179" i="10"/>
  <c r="B43" i="24" s="1"/>
  <c r="L143" i="10"/>
  <c r="B41" i="24" s="1"/>
  <c r="L125" i="10"/>
  <c r="B40" i="24" s="1"/>
  <c r="L107" i="10"/>
  <c r="B39" i="24" s="1"/>
  <c r="L71" i="10"/>
  <c r="B37" i="24" s="1"/>
  <c r="L87" i="9"/>
  <c r="L84" i="9"/>
  <c r="L70" i="9"/>
  <c r="L67" i="9"/>
  <c r="L104" i="9"/>
  <c r="L105" i="9" s="1"/>
  <c r="B27" i="24" s="1"/>
  <c r="L53" i="10"/>
  <c r="L50" i="10"/>
  <c r="L36" i="10"/>
  <c r="L33" i="10"/>
  <c r="L19" i="10"/>
  <c r="L20" i="10" s="1"/>
  <c r="B34" i="24" s="1"/>
  <c r="L198" i="10"/>
  <c r="L181" i="10"/>
  <c r="L163" i="10"/>
  <c r="L145" i="10"/>
  <c r="L109" i="10"/>
  <c r="L91" i="10"/>
  <c r="L73" i="10"/>
  <c r="L56" i="10"/>
  <c r="L39" i="10"/>
  <c r="L22" i="10"/>
  <c r="L37" i="10" l="1"/>
  <c r="B35" i="24" s="1"/>
  <c r="L88" i="9"/>
  <c r="L71" i="9"/>
  <c r="B25" i="24" s="1"/>
  <c r="Q7" i="11"/>
  <c r="I7" i="16"/>
  <c r="I20" i="14" s="1"/>
  <c r="Q8" i="11"/>
  <c r="I8" i="16"/>
  <c r="I21" i="14" s="1"/>
  <c r="Q9" i="11"/>
  <c r="I9" i="16"/>
  <c r="I22" i="14" s="1"/>
  <c r="Q10" i="11"/>
  <c r="I10" i="16"/>
  <c r="I23" i="14" s="1"/>
  <c r="Q11" i="11"/>
  <c r="I11" i="16"/>
  <c r="I24" i="14" s="1"/>
  <c r="Q13" i="11"/>
  <c r="I13" i="16"/>
  <c r="N5" i="11"/>
  <c r="I5" i="15"/>
  <c r="I6" i="14" s="1"/>
  <c r="N8" i="11"/>
  <c r="I8" i="15"/>
  <c r="I9" i="14" s="1"/>
  <c r="N9" i="11"/>
  <c r="I9" i="15"/>
  <c r="I10" i="14" s="1"/>
  <c r="N10" i="11"/>
  <c r="I10" i="15"/>
  <c r="I11" i="14" s="1"/>
  <c r="N11" i="11"/>
  <c r="I12" i="15"/>
  <c r="I13" i="14" s="1"/>
  <c r="N12" i="11"/>
  <c r="I11" i="15"/>
  <c r="I12" i="14" s="1"/>
  <c r="N7" i="11" l="1"/>
  <c r="I26" i="14"/>
  <c r="N6" i="11"/>
  <c r="B26" i="24"/>
  <c r="J13" i="16"/>
  <c r="B62" i="16" s="1"/>
  <c r="O13" i="16"/>
  <c r="B67" i="16" s="1"/>
  <c r="O11" i="16"/>
  <c r="B55" i="16" s="1"/>
  <c r="J11" i="16"/>
  <c r="B50" i="16" s="1"/>
  <c r="J10" i="16"/>
  <c r="B44" i="16" s="1"/>
  <c r="O10" i="16"/>
  <c r="B49" i="16" s="1"/>
  <c r="J9" i="16"/>
  <c r="B38" i="16" s="1"/>
  <c r="O9" i="16"/>
  <c r="B43" i="16" s="1"/>
  <c r="O8" i="16"/>
  <c r="B37" i="16" s="1"/>
  <c r="J8" i="16"/>
  <c r="B32" i="16" s="1"/>
  <c r="J7" i="16"/>
  <c r="B26" i="16" s="1"/>
  <c r="O7" i="16"/>
  <c r="B31" i="16" s="1"/>
  <c r="O10" i="15"/>
  <c r="B49" i="15" s="1"/>
  <c r="J10" i="15"/>
  <c r="B44" i="15" s="1"/>
  <c r="J11" i="14"/>
  <c r="O5" i="15"/>
  <c r="B19" i="15" s="1"/>
  <c r="J5" i="15"/>
  <c r="B14" i="15" s="1"/>
  <c r="J6" i="14"/>
  <c r="O12" i="15"/>
  <c r="B61" i="15" s="1"/>
  <c r="J12" i="15"/>
  <c r="B56" i="15" s="1"/>
  <c r="J12" i="14"/>
  <c r="J9" i="15"/>
  <c r="B38" i="15" s="1"/>
  <c r="O9" i="15"/>
  <c r="B43" i="15" s="1"/>
  <c r="J10" i="14"/>
  <c r="O11" i="15"/>
  <c r="B55" i="15" s="1"/>
  <c r="J11" i="15"/>
  <c r="B50" i="15" s="1"/>
  <c r="J13" i="14"/>
  <c r="J8" i="15"/>
  <c r="B32" i="15" s="1"/>
  <c r="O8" i="15"/>
  <c r="B37" i="15" s="1"/>
  <c r="J9" i="14"/>
  <c r="I6" i="15"/>
  <c r="I7" i="14" s="1"/>
  <c r="I7" i="15"/>
  <c r="I8" i="14" s="1"/>
  <c r="Q5" i="11"/>
  <c r="I5" i="16"/>
  <c r="I18" i="14" s="1"/>
  <c r="Q6" i="11"/>
  <c r="I6" i="16"/>
  <c r="I19" i="14" s="1"/>
  <c r="L7" i="16"/>
  <c r="B28" i="16" s="1"/>
  <c r="K7" i="16"/>
  <c r="B27" i="16" s="1"/>
  <c r="M7" i="16"/>
  <c r="B29" i="16" s="1"/>
  <c r="N7" i="16"/>
  <c r="B30" i="16" s="1"/>
  <c r="L8" i="16"/>
  <c r="B34" i="16" s="1"/>
  <c r="N8" i="16"/>
  <c r="B36" i="16" s="1"/>
  <c r="M8" i="16"/>
  <c r="B35" i="16" s="1"/>
  <c r="K8" i="16"/>
  <c r="B33" i="16" s="1"/>
  <c r="M9" i="16"/>
  <c r="B41" i="16" s="1"/>
  <c r="N9" i="16"/>
  <c r="B42" i="16" s="1"/>
  <c r="L9" i="16"/>
  <c r="B40" i="16" s="1"/>
  <c r="K9" i="16"/>
  <c r="B39" i="16" s="1"/>
  <c r="N10" i="16"/>
  <c r="B48" i="16" s="1"/>
  <c r="K10" i="16"/>
  <c r="B45" i="16" s="1"/>
  <c r="L10" i="16"/>
  <c r="B46" i="16" s="1"/>
  <c r="M10" i="16"/>
  <c r="B47" i="16" s="1"/>
  <c r="L11" i="16"/>
  <c r="B52" i="16" s="1"/>
  <c r="N11" i="16"/>
  <c r="B54" i="16" s="1"/>
  <c r="M11" i="16"/>
  <c r="B53" i="16" s="1"/>
  <c r="K11" i="16"/>
  <c r="B51" i="16" s="1"/>
  <c r="Q12" i="11"/>
  <c r="I12" i="16"/>
  <c r="I25" i="14" s="1"/>
  <c r="L13" i="16"/>
  <c r="B64" i="16" s="1"/>
  <c r="M13" i="16"/>
  <c r="B65" i="16" s="1"/>
  <c r="N13" i="16"/>
  <c r="B66" i="16" s="1"/>
  <c r="K13" i="16"/>
  <c r="B63" i="16" s="1"/>
  <c r="L5" i="15"/>
  <c r="B16" i="15" s="1"/>
  <c r="M5" i="15"/>
  <c r="B17" i="15" s="1"/>
  <c r="N5" i="15"/>
  <c r="B18" i="15" s="1"/>
  <c r="K5" i="15"/>
  <c r="B15" i="15" s="1"/>
  <c r="K8" i="15"/>
  <c r="B33" i="15" s="1"/>
  <c r="M8" i="15"/>
  <c r="B35" i="15" s="1"/>
  <c r="L8" i="15"/>
  <c r="B34" i="15" s="1"/>
  <c r="N8" i="15"/>
  <c r="B36" i="15" s="1"/>
  <c r="K9" i="15"/>
  <c r="B39" i="15" s="1"/>
  <c r="N9" i="15"/>
  <c r="B42" i="15" s="1"/>
  <c r="L9" i="15"/>
  <c r="B40" i="15" s="1"/>
  <c r="M9" i="15"/>
  <c r="B41" i="15" s="1"/>
  <c r="M10" i="15"/>
  <c r="B47" i="15" s="1"/>
  <c r="L10" i="15"/>
  <c r="B46" i="15" s="1"/>
  <c r="K10" i="15"/>
  <c r="B45" i="15" s="1"/>
  <c r="N10" i="15"/>
  <c r="B48" i="15" s="1"/>
  <c r="M12" i="15"/>
  <c r="B59" i="15" s="1"/>
  <c r="K12" i="15"/>
  <c r="B57" i="15" s="1"/>
  <c r="L12" i="15"/>
  <c r="B58" i="15" s="1"/>
  <c r="N12" i="15"/>
  <c r="B60" i="15" s="1"/>
  <c r="M11" i="15"/>
  <c r="B53" i="15" s="1"/>
  <c r="N11" i="15"/>
  <c r="B54" i="15" s="1"/>
  <c r="K11" i="15"/>
  <c r="B51" i="15" s="1"/>
  <c r="L11" i="15"/>
  <c r="B52" i="15" s="1"/>
  <c r="J23" i="14" l="1"/>
  <c r="J26" i="14"/>
  <c r="J24" i="14"/>
  <c r="J22" i="14"/>
  <c r="J21" i="14"/>
  <c r="J20" i="14"/>
  <c r="J12" i="16"/>
  <c r="B56" i="16" s="1"/>
  <c r="O12" i="16"/>
  <c r="B61" i="16" s="1"/>
  <c r="J6" i="16"/>
  <c r="B20" i="16" s="1"/>
  <c r="O6" i="16"/>
  <c r="B25" i="16" s="1"/>
  <c r="J5" i="16"/>
  <c r="B14" i="16" s="1"/>
  <c r="O5" i="16"/>
  <c r="B19" i="16" s="1"/>
  <c r="K6" i="15"/>
  <c r="B21" i="15" s="1"/>
  <c r="J6" i="15"/>
  <c r="B20" i="15" s="1"/>
  <c r="O6" i="15"/>
  <c r="B25" i="15" s="1"/>
  <c r="J7" i="14"/>
  <c r="M7" i="15"/>
  <c r="B29" i="15" s="1"/>
  <c r="J7" i="15"/>
  <c r="B26" i="15" s="1"/>
  <c r="O7" i="15"/>
  <c r="B31" i="15" s="1"/>
  <c r="J8" i="14"/>
  <c r="L6" i="15"/>
  <c r="B22" i="15" s="1"/>
  <c r="M6" i="15"/>
  <c r="B23" i="15" s="1"/>
  <c r="N6" i="15"/>
  <c r="B24" i="15" s="1"/>
  <c r="L7" i="15"/>
  <c r="B28" i="15" s="1"/>
  <c r="K7" i="15"/>
  <c r="B27" i="15" s="1"/>
  <c r="N7" i="15"/>
  <c r="B30" i="15" s="1"/>
  <c r="M5" i="16"/>
  <c r="B17" i="16" s="1"/>
  <c r="L5" i="16"/>
  <c r="B16" i="16" s="1"/>
  <c r="K5" i="16"/>
  <c r="B15" i="16" s="1"/>
  <c r="N5" i="16"/>
  <c r="B18" i="16" s="1"/>
  <c r="N6" i="16"/>
  <c r="B24" i="16" s="1"/>
  <c r="M6" i="16"/>
  <c r="B23" i="16" s="1"/>
  <c r="L6" i="16"/>
  <c r="B22" i="16" s="1"/>
  <c r="K6" i="16"/>
  <c r="B21" i="16" s="1"/>
  <c r="K12" i="16"/>
  <c r="B57" i="16" s="1"/>
  <c r="L12" i="16"/>
  <c r="B58" i="16" s="1"/>
  <c r="M12" i="16"/>
  <c r="B59" i="16" s="1"/>
  <c r="N12" i="16"/>
  <c r="B60" i="16" s="1"/>
  <c r="I3" i="16"/>
  <c r="I16" i="14" s="1"/>
  <c r="A69" i="5"/>
  <c r="A58" i="5"/>
  <c r="A46" i="5"/>
  <c r="A5" i="5"/>
  <c r="A6" i="5" s="1"/>
  <c r="J19" i="14" l="1"/>
  <c r="J18" i="14"/>
  <c r="J25" i="14"/>
  <c r="O3" i="16"/>
  <c r="B7" i="16" s="1"/>
  <c r="J3" i="16"/>
  <c r="N4" i="11"/>
  <c r="I4" i="15"/>
  <c r="I5" i="14" s="1"/>
  <c r="N3" i="11"/>
  <c r="I4" i="14"/>
  <c r="Q3" i="11"/>
  <c r="Q4" i="11"/>
  <c r="I4" i="16"/>
  <c r="I17" i="14" s="1"/>
  <c r="K23" i="5"/>
  <c r="A29" i="5"/>
  <c r="A18" i="5"/>
  <c r="O4" i="16" l="1"/>
  <c r="B13" i="16" s="1"/>
  <c r="J4" i="16"/>
  <c r="B8" i="16" s="1"/>
  <c r="O3" i="15"/>
  <c r="B7" i="15" s="1"/>
  <c r="J3" i="15"/>
  <c r="B2" i="15" s="1"/>
  <c r="J4" i="14"/>
  <c r="O4" i="15"/>
  <c r="B13" i="15" s="1"/>
  <c r="J4" i="15"/>
  <c r="B8" i="15" s="1"/>
  <c r="J5" i="14"/>
  <c r="L4" i="15"/>
  <c r="B10" i="15" s="1"/>
  <c r="N4" i="15"/>
  <c r="B12" i="15" s="1"/>
  <c r="M4" i="15"/>
  <c r="B11" i="15" s="1"/>
  <c r="K4" i="15"/>
  <c r="B9" i="15" s="1"/>
  <c r="K3" i="15"/>
  <c r="B3" i="15" s="1"/>
  <c r="N3" i="15"/>
  <c r="B6" i="15" s="1"/>
  <c r="L3" i="15"/>
  <c r="B4" i="15" s="1"/>
  <c r="M3" i="15"/>
  <c r="B5" i="15" s="1"/>
  <c r="M3" i="16"/>
  <c r="B5" i="16" s="1"/>
  <c r="K3" i="16"/>
  <c r="B3" i="16" s="1"/>
  <c r="N3" i="16"/>
  <c r="B6" i="16" s="1"/>
  <c r="B2" i="16"/>
  <c r="L3" i="16"/>
  <c r="N4" i="16"/>
  <c r="B12" i="16" s="1"/>
  <c r="L4" i="16"/>
  <c r="B10" i="16" s="1"/>
  <c r="K4" i="16"/>
  <c r="B9" i="16" s="1"/>
  <c r="M4" i="16"/>
  <c r="B11" i="16" s="1"/>
  <c r="M46" i="6"/>
  <c r="M33" i="6"/>
  <c r="M18" i="6"/>
  <c r="M5" i="6"/>
  <c r="K4" i="6"/>
  <c r="J17" i="14" l="1"/>
  <c r="B4" i="16"/>
  <c r="J16" i="14"/>
  <c r="K13" i="5"/>
  <c r="K17" i="5"/>
  <c r="K25" i="5" s="1"/>
  <c r="K4" i="5"/>
  <c r="A20" i="6"/>
  <c r="A5" i="6"/>
  <c r="K15" i="5" l="1"/>
  <c r="A129" i="5"/>
  <c r="K8" i="5" l="1"/>
  <c r="K9" i="5"/>
  <c r="K10" i="5"/>
  <c r="K7" i="5"/>
  <c r="P3" i="2" l="1"/>
  <c r="K7" i="2" l="1"/>
  <c r="K9" i="2"/>
  <c r="P5" i="2"/>
  <c r="K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Lily Paulson</author>
  </authors>
  <commentList>
    <comment ref="B10" authorId="0" shapeId="0" xr:uid="{00000000-0006-0000-0200-000001000000}">
      <text>
        <r>
          <rPr>
            <b/>
            <sz val="9"/>
            <color indexed="81"/>
            <rFont val="Tahoma"/>
            <family val="2"/>
          </rPr>
          <t xml:space="preserve">Council Target
</t>
        </r>
        <r>
          <rPr>
            <sz val="9"/>
            <color indexed="81"/>
            <rFont val="Tahoma"/>
            <family val="2"/>
          </rPr>
          <t>To be a net zero Council and Borough by 2030.</t>
        </r>
      </text>
    </comment>
    <comment ref="G15" authorId="0" shapeId="0" xr:uid="{00000000-0006-0000-0200-000002000000}">
      <text>
        <r>
          <rPr>
            <sz val="9"/>
            <color indexed="81"/>
            <rFont val="Tahoma"/>
            <family val="2"/>
          </rPr>
          <t>Think about the 'deliverables' of your project. Will GHG emissions continue to be released as a result of your project/policy's activities once you have delivered the project aims?</t>
        </r>
      </text>
    </comment>
    <comment ref="B27" authorId="0" shapeId="0" xr:uid="{00000000-0006-0000-0200-000003000000}">
      <text>
        <r>
          <rPr>
            <b/>
            <sz val="9"/>
            <color indexed="81"/>
            <rFont val="Tahoma"/>
            <family val="2"/>
          </rPr>
          <t>Does the project relate to or involve:</t>
        </r>
        <r>
          <rPr>
            <sz val="9"/>
            <color indexed="81"/>
            <rFont val="Tahoma"/>
            <family val="2"/>
          </rPr>
          <t xml:space="preserve">
- Vehicle travel
- Indoor air quality
- Burning wood or coal
- Industry
- Construction
</t>
        </r>
        <r>
          <rPr>
            <b/>
            <sz val="9"/>
            <color indexed="81"/>
            <rFont val="Tahoma"/>
            <family val="2"/>
          </rPr>
          <t>Consider:</t>
        </r>
        <r>
          <rPr>
            <sz val="9"/>
            <color indexed="81"/>
            <rFont val="Tahoma"/>
            <family val="2"/>
          </rPr>
          <t xml:space="preserve">
- Can the length of journeys by car be minimised?
- Can the amount of journeys by car be minimised?
- Can clean fuels be used?
- Will this encourage use of cars with combustion engines?
- Will this encourage public transport or active travel?</t>
        </r>
      </text>
    </comment>
    <comment ref="D27" authorId="0" shapeId="0" xr:uid="{00000000-0006-0000-0200-000004000000}">
      <text>
        <r>
          <rPr>
            <b/>
            <sz val="9"/>
            <color indexed="81"/>
            <rFont val="Century Gothic"/>
            <family val="2"/>
          </rPr>
          <t>Air quality significantly impacts people's life and lifespan. In the UK, between 28,000 and 36,000 deaths a year are attributed to exposure to air pollution.
Reducing pollution to improve air quality can save lives, protect our NHS, and improve our communities.</t>
        </r>
      </text>
    </comment>
    <comment ref="B44" authorId="0" shapeId="0" xr:uid="{00000000-0006-0000-0200-000005000000}">
      <text>
        <r>
          <rPr>
            <b/>
            <sz val="9"/>
            <color indexed="81"/>
            <rFont val="Tahoma"/>
            <family val="2"/>
          </rPr>
          <t xml:space="preserve">Does your project include or relate to:
</t>
        </r>
        <r>
          <rPr>
            <sz val="9"/>
            <color indexed="81"/>
            <rFont val="Tahoma"/>
            <family val="2"/>
          </rPr>
          <t xml:space="preserve">- Vehicle travel
- Buying or importing goods and products
- Construction
- New locations for services
- New road
- signage or crossings
- An event or conference
</t>
        </r>
        <r>
          <rPr>
            <b/>
            <sz val="9"/>
            <color indexed="81"/>
            <rFont val="Tahoma"/>
            <family val="2"/>
          </rPr>
          <t>Consider:</t>
        </r>
        <r>
          <rPr>
            <sz val="9"/>
            <color indexed="81"/>
            <rFont val="Tahoma"/>
            <family val="2"/>
          </rPr>
          <t xml:space="preserve">
- How will people get there?
- Can infrastructure be added to encourage sustainable travel?
- What other support can be given to encourage sustainable travel?
- How do people currently travel and why?</t>
        </r>
      </text>
    </comment>
    <comment ref="B61" authorId="0" shapeId="0" xr:uid="{00000000-0006-0000-0200-000006000000}">
      <text>
        <r>
          <rPr>
            <b/>
            <sz val="9"/>
            <color indexed="81"/>
            <rFont val="Tahoma"/>
            <family val="2"/>
          </rPr>
          <t>Does your project include or relate to:</t>
        </r>
        <r>
          <rPr>
            <sz val="9"/>
            <color indexed="81"/>
            <rFont val="Tahoma"/>
            <family val="2"/>
          </rPr>
          <t xml:space="preserve">
- Any kind of change to the use of a piece of land, temporary or permanent
- Any change to the surface of land (paved, concrete, grassland, farmed etc.)
- Any change to management of land
</t>
        </r>
        <r>
          <rPr>
            <b/>
            <sz val="9"/>
            <color indexed="81"/>
            <rFont val="Tahoma"/>
            <family val="2"/>
          </rPr>
          <t>Consider:</t>
        </r>
        <r>
          <rPr>
            <sz val="9"/>
            <color indexed="81"/>
            <rFont val="Tahoma"/>
            <family val="2"/>
          </rPr>
          <t xml:space="preserve">
- Will this change increase flood risk? 
- Will this change help manage water?
- Will this change store more or less carbon in the soil?
- Will it reduce or increase green space?</t>
        </r>
      </text>
    </comment>
    <comment ref="B78" authorId="0" shapeId="0" xr:uid="{00000000-0006-0000-0200-000007000000}">
      <text>
        <r>
          <rPr>
            <b/>
            <sz val="9"/>
            <color indexed="81"/>
            <rFont val="Tahoma"/>
            <family val="2"/>
          </rPr>
          <t xml:space="preserve">Does your project include or relate to:
</t>
        </r>
        <r>
          <rPr>
            <sz val="9"/>
            <color indexed="81"/>
            <rFont val="Tahoma"/>
            <family val="2"/>
          </rPr>
          <t>- Changing lighting levels at night
- Changing vehicle traffic levels
- Activities that will generate a lot of noise
- Activities that will generate litter (e.g. a festival or outdoor event)
- Green spaces
- Urban spaces where greening measures could be added
- Pesticide, weedkiller and fertiliser use</t>
        </r>
      </text>
    </comment>
    <comment ref="B95" authorId="0" shapeId="0" xr:uid="{00000000-0006-0000-0200-000008000000}">
      <text>
        <r>
          <rPr>
            <b/>
            <sz val="9"/>
            <color indexed="81"/>
            <rFont val="Tahoma"/>
            <family val="2"/>
          </rPr>
          <t xml:space="preserve">Does your project include or relate to:
</t>
        </r>
        <r>
          <rPr>
            <sz val="9"/>
            <color indexed="81"/>
            <rFont val="Tahoma"/>
            <family val="2"/>
          </rPr>
          <t>- Road run-off
- Permeable surfaces
- Farming
- Pesticide, herbicide, fertiliser or weedkiller use
- Construction
- Change in land use
- Flood management
- Reducing sewage discharges into rivers
- Tree planting and other plant cover to protect soils</t>
        </r>
      </text>
    </comment>
    <comment ref="B112" authorId="0" shapeId="0" xr:uid="{00000000-0006-0000-0200-000009000000}">
      <text>
        <r>
          <rPr>
            <b/>
            <sz val="9"/>
            <color indexed="81"/>
            <rFont val="Tahoma"/>
            <family val="2"/>
          </rPr>
          <t xml:space="preserve">Does your project include or relate to:
</t>
        </r>
        <r>
          <rPr>
            <sz val="9"/>
            <color indexed="81"/>
            <rFont val="Tahoma"/>
            <family val="2"/>
          </rPr>
          <t xml:space="preserve">- Flooding, flood plains, or water management
- Tree or hedgerow planting
- SuDS, rain gardens, green roofs or other green infrastructure
- Financial support, grants, or loans for EVs, retrofit, energy efficiency, walking and cycling etc.
- Educational campaigns on behaviour change
- Diets (eating more plant based foods)
- New buildings
- Retrofitting buildings
- Shading
- Renewable energy
- Carbon literacy training
- New roads, paths, cycle lanes
- Gas boilers or air-source heat pumps
</t>
        </r>
        <r>
          <rPr>
            <b/>
            <sz val="9"/>
            <color indexed="81"/>
            <rFont val="Tahoma"/>
            <family val="2"/>
          </rPr>
          <t>Consider:</t>
        </r>
        <r>
          <rPr>
            <sz val="9"/>
            <color indexed="81"/>
            <rFont val="Tahoma"/>
            <family val="2"/>
          </rPr>
          <t xml:space="preserve">
- Have renewable alternatives been considered for any energy requirements?
- Will this put people more or less at risk of flooding, overheating, or extreme cold in the future?
- Will this support knowledge about climate change and adapting to it?
- Will this support skills or financial ability to tackle climate change impacts?</t>
        </r>
      </text>
    </comment>
    <comment ref="B129" authorId="0" shapeId="0" xr:uid="{00000000-0006-0000-0200-00000A000000}">
      <text>
        <r>
          <rPr>
            <b/>
            <sz val="9"/>
            <color indexed="81"/>
            <rFont val="Tahoma"/>
            <family val="2"/>
          </rPr>
          <t xml:space="preserve">Does your project include or relate to:
</t>
        </r>
        <r>
          <rPr>
            <sz val="9"/>
            <color indexed="81"/>
            <rFont val="Tahoma"/>
            <family val="2"/>
          </rPr>
          <t xml:space="preserve">- Renewable energy
- Heating or electricity (will this project/policy increase or decrease demand?)
- Replacing an appliance or piece of equipment
- Use of heating or electrical equipment
- Driving (fuel use is energy use)
- Behaviour change
</t>
        </r>
        <r>
          <rPr>
            <b/>
            <sz val="9"/>
            <color indexed="81"/>
            <rFont val="Tahoma"/>
            <family val="2"/>
          </rPr>
          <t>Consider:</t>
        </r>
        <r>
          <rPr>
            <sz val="9"/>
            <color indexed="81"/>
            <rFont val="Tahoma"/>
            <family val="2"/>
          </rPr>
          <t xml:space="preserve">
- Has the highest energy efficiency rating been chosen?
- Have measures been put in place to reduce use where possible to reduce energy?</t>
        </r>
        <r>
          <rPr>
            <b/>
            <sz val="9"/>
            <color indexed="81"/>
            <rFont val="Tahoma"/>
            <family val="2"/>
          </rPr>
          <t xml:space="preserve">
</t>
        </r>
      </text>
    </comment>
    <comment ref="B149" authorId="0" shapeId="0" xr:uid="{00000000-0006-0000-0200-00000B000000}">
      <text>
        <r>
          <rPr>
            <b/>
            <sz val="9"/>
            <color indexed="81"/>
            <rFont val="Tahoma"/>
            <family val="2"/>
          </rPr>
          <t xml:space="preserve">Does your project include or relate to:
</t>
        </r>
        <r>
          <rPr>
            <sz val="9"/>
            <color indexed="81"/>
            <rFont val="Tahoma"/>
            <family val="2"/>
          </rPr>
          <t xml:space="preserve">- The use of any materials or products
- The purchasing of any materials or products
- Construction 
- Temporary fixtures/installations (e.g. for an event)
</t>
        </r>
        <r>
          <rPr>
            <b/>
            <sz val="9"/>
            <color indexed="81"/>
            <rFont val="Tahoma"/>
            <family val="2"/>
          </rPr>
          <t xml:space="preserve">Consider:
</t>
        </r>
        <r>
          <rPr>
            <sz val="9"/>
            <color indexed="81"/>
            <rFont val="Tahoma"/>
            <family val="2"/>
          </rPr>
          <t xml:space="preserve">- Do you need to buy new or can it be a recycled or reused product?
- Do you need the material(s) or product(s) at all? What alternatives are there?
- If using wood products, are they FSC-certified (from sustainably managed forests?)
- If using plastic, is it single-use or recyclable?
- If using cotton, has it been grown regeneratively?
- Can a reusable alternative be selected?
- Where was it manufactured? 
- How far has it been transported?
- Can the materials/products be recycled or reused? </t>
        </r>
      </text>
    </comment>
    <comment ref="B166" authorId="0" shapeId="0" xr:uid="{00000000-0006-0000-0200-00000C000000}">
      <text>
        <r>
          <rPr>
            <b/>
            <sz val="9"/>
            <color indexed="81"/>
            <rFont val="Tahoma"/>
            <family val="2"/>
          </rPr>
          <t xml:space="preserve">Does your project include or relate to:
</t>
        </r>
        <r>
          <rPr>
            <sz val="9"/>
            <color indexed="81"/>
            <rFont val="Tahoma"/>
            <family val="2"/>
          </rPr>
          <t xml:space="preserve">- The use or purchasing of any materials (if so, how, when and where they will be disposed of should be considered)
- The collection of any materials
- The delivery of a service (if so, what materials are used and what waste is produced?)
- Food
- Water
</t>
        </r>
        <r>
          <rPr>
            <b/>
            <sz val="9"/>
            <color indexed="81"/>
            <rFont val="Tahoma"/>
            <family val="2"/>
          </rPr>
          <t>Consider:</t>
        </r>
        <r>
          <rPr>
            <sz val="9"/>
            <color indexed="81"/>
            <rFont val="Tahoma"/>
            <family val="2"/>
          </rPr>
          <t xml:space="preserve">
- Can the item(s) be reused?
- Can the item(s) be recycled?
- Can the item(s) or service(s) be shared?
- Can the item(s) or service(s) be rented rather than owned?
- Does the item(s) have an accredited certification/is it from a reliable source? e.g. compostable materials need a seedling logo with an accreditation number
- Are there measures in place to support recycling or reuse? e.g. bins, collection days, drop-off points
- Is the product designed to be repaired? e.g. replace one part, not the whole thing
- What is the lifespan of the item(s)? 
- How and who will dispose of it at the end of life?
</t>
        </r>
      </text>
    </comment>
    <comment ref="D166" authorId="0" shapeId="0" xr:uid="{00000000-0006-0000-0200-00000D000000}">
      <text>
        <r>
          <rPr>
            <b/>
            <sz val="9"/>
            <color indexed="81"/>
            <rFont val="Tahoma"/>
            <family val="2"/>
          </rPr>
          <t>[Add reason]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Lily Paulson</author>
  </authors>
  <commentList>
    <comment ref="B10" authorId="0" shapeId="0" xr:uid="{00000000-0006-0000-0300-000001000000}">
      <text>
        <r>
          <rPr>
            <b/>
            <sz val="9"/>
            <color indexed="81"/>
            <rFont val="Century Gothic"/>
            <family val="2"/>
          </rPr>
          <t>Does your project include or relate to:</t>
        </r>
        <r>
          <rPr>
            <sz val="9"/>
            <color indexed="81"/>
            <rFont val="Century Gothic"/>
            <family val="2"/>
          </rPr>
          <t xml:space="preserve">
- Serving food at any point
- Buying food 
- Gardens and allotments
- Affordable food (including community fridges/food banks)
- Changing locations of markets/supermarkets
- Creating new locations for markets/supermarkets
- Menus in schools and other spaces
- Diet training, cooking or other food related learning
</t>
        </r>
        <r>
          <rPr>
            <b/>
            <sz val="9"/>
            <color indexed="81"/>
            <rFont val="Century Gothic"/>
            <family val="2"/>
          </rPr>
          <t xml:space="preserve">To consider:
</t>
        </r>
        <r>
          <rPr>
            <sz val="9"/>
            <color indexed="81"/>
            <rFont val="Century Gothic"/>
            <family val="2"/>
          </rPr>
          <t xml:space="preserve">- Where is the food coming from?
- Can you buy it locally? 
- Is it healthy?
- Is there a vegetarian/vegan option?
- Is it affordable? 
- Are there affordable alternatives?
- Can people get to it? </t>
        </r>
      </text>
    </comment>
    <comment ref="D10" authorId="0" shapeId="0" xr:uid="{00000000-0006-0000-0300-000002000000}">
      <text>
        <r>
          <rPr>
            <b/>
            <sz val="9"/>
            <color indexed="81"/>
            <rFont val="Century Gothic"/>
            <family val="2"/>
          </rPr>
          <t>Food in the UK
% accessing food banks
health impacts</t>
        </r>
      </text>
    </comment>
    <comment ref="B12" authorId="0" shapeId="0" xr:uid="{00000000-0006-0000-0300-000003000000}">
      <text>
        <r>
          <rPr>
            <sz val="9"/>
            <color indexed="81"/>
            <rFont val="Tahoma"/>
            <family val="2"/>
          </rPr>
          <t xml:space="preserve">If the project will increase availability of food which is unaffordable to the majority or unhealthy, please state this as option d. or e.
</t>
        </r>
      </text>
    </comment>
    <comment ref="B27" authorId="0" shapeId="0" xr:uid="{00000000-0006-0000-0300-000004000000}">
      <text>
        <r>
          <rPr>
            <b/>
            <sz val="9"/>
            <color indexed="81"/>
            <rFont val="Tahoma"/>
            <family val="2"/>
          </rPr>
          <t>Does your project include or relate to:</t>
        </r>
        <r>
          <rPr>
            <sz val="9"/>
            <color indexed="81"/>
            <rFont val="Tahoma"/>
            <family val="2"/>
          </rPr>
          <t xml:space="preserve">
- Delivery of health services or support
- Any change to the physical environment
- Sources of stress or anxiety
- Vulnerable people (old or those with disabilities)
- Activities and sport/leisure
- Improving living standards
- Air pollution
- Access to green and blue space (nature and water)
- Social support and reducing isolation
- Diet
- Education around health choices, mental health
</t>
        </r>
        <r>
          <rPr>
            <b/>
            <sz val="9"/>
            <color indexed="81"/>
            <rFont val="Tahoma"/>
            <family val="2"/>
          </rPr>
          <t xml:space="preserve">Consider:
</t>
        </r>
        <r>
          <rPr>
            <sz val="9"/>
            <color indexed="81"/>
            <rFont val="Tahoma"/>
            <family val="2"/>
          </rPr>
          <t>- Are some groups particularly at risk of being impacted?
- Will choice be impacted (either providing more or less choice)?</t>
        </r>
      </text>
    </comment>
    <comment ref="D27" authorId="0" shapeId="0" xr:uid="{00000000-0006-0000-0300-000005000000}">
      <text>
        <r>
          <rPr>
            <b/>
            <sz val="9"/>
            <color indexed="81"/>
            <rFont val="Tahoma"/>
            <family val="2"/>
          </rPr>
          <t xml:space="preserve">Health and wellbeing </t>
        </r>
        <r>
          <rPr>
            <sz val="9"/>
            <color indexed="81"/>
            <rFont val="Tahoma"/>
            <family val="2"/>
          </rPr>
          <t xml:space="preserve">
</t>
        </r>
      </text>
    </comment>
    <comment ref="B44" authorId="0" shapeId="0" xr:uid="{00000000-0006-0000-0300-000006000000}">
      <text>
        <r>
          <rPr>
            <b/>
            <sz val="9"/>
            <color indexed="81"/>
            <rFont val="Tahoma"/>
            <family val="2"/>
          </rPr>
          <t>Does your project include or relate to:</t>
        </r>
        <r>
          <rPr>
            <sz val="9"/>
            <color indexed="81"/>
            <rFont val="Tahoma"/>
            <family val="2"/>
          </rPr>
          <t xml:space="preserve">
- Tenant/landlord rights
- Leases
- Energy prices/bills
- Retrofit measures (changing heating source, insulation, solar panels, draught-proofing, double glazing)
- Affordability and increasing the value of an area
- Intergenerational housing/different types of housing
- Homelessness
- Changes to support services
</t>
        </r>
        <r>
          <rPr>
            <b/>
            <sz val="9"/>
            <color indexed="81"/>
            <rFont val="Tahoma"/>
            <family val="2"/>
          </rPr>
          <t>Consider:</t>
        </r>
        <r>
          <rPr>
            <sz val="9"/>
            <color indexed="81"/>
            <rFont val="Tahoma"/>
            <family val="2"/>
          </rPr>
          <t xml:space="preserve">
- Does this increase or decrease tenant protection?
- Does this increase or decrease homeowner protection?
- Will this increase energy bills? 
- Will the value of land go up and affect affordability of homes?
- Could this increase risk of vulnerable people becoming homeless?</t>
        </r>
      </text>
    </comment>
    <comment ref="B61" authorId="0" shapeId="0" xr:uid="{00000000-0006-0000-0300-000007000000}">
      <text>
        <r>
          <rPr>
            <b/>
            <sz val="9"/>
            <color indexed="81"/>
            <rFont val="Tahoma"/>
            <family val="2"/>
          </rPr>
          <t>Does your project include or relate to:</t>
        </r>
        <r>
          <rPr>
            <sz val="9"/>
            <color indexed="81"/>
            <rFont val="Tahoma"/>
            <family val="2"/>
          </rPr>
          <t xml:space="preserve">
- Educational events
- Apprenticeships and training opportunities
- Changing the price of learning experiences
- After school support or homeschooling
- Teacher/childcare benefits
- Support for schools
- Signage or outreach
- New homes
</t>
        </r>
        <r>
          <rPr>
            <b/>
            <sz val="9"/>
            <color indexed="81"/>
            <rFont val="Tahoma"/>
            <family val="2"/>
          </rPr>
          <t>Consider:</t>
        </r>
        <r>
          <rPr>
            <sz val="9"/>
            <color indexed="81"/>
            <rFont val="Tahoma"/>
            <family val="2"/>
          </rPr>
          <t xml:space="preserve">
- Who has access to the opportunity?
- Will this impact on the number of pupils in a school or the number of teachers?
- Will this impact the quality of teaching or learning in schools?
- Can support be given to make this more inclusive or accessible?
- Can links be made with schools in the area?</t>
        </r>
      </text>
    </comment>
    <comment ref="B79" authorId="0" shapeId="0" xr:uid="{00000000-0006-0000-0300-000008000000}">
      <text>
        <r>
          <rPr>
            <b/>
            <sz val="9"/>
            <color indexed="81"/>
            <rFont val="Tahoma"/>
            <family val="2"/>
          </rPr>
          <t>Does your project include or relate to:</t>
        </r>
        <r>
          <rPr>
            <sz val="9"/>
            <color indexed="81"/>
            <rFont val="Tahoma"/>
            <family val="2"/>
          </rPr>
          <t xml:space="preserve">
- New infrastructure
- Green spaces, trees, wildflowers 
- Renovations to existing shared spaces
- Transport connections or links
- Accessibility
- Leisure spaces
- Changing the location of facilities or services
</t>
        </r>
        <r>
          <rPr>
            <b/>
            <sz val="9"/>
            <color indexed="81"/>
            <rFont val="Tahoma"/>
            <family val="2"/>
          </rPr>
          <t>Consider:</t>
        </r>
        <r>
          <rPr>
            <sz val="9"/>
            <color indexed="81"/>
            <rFont val="Tahoma"/>
            <family val="2"/>
          </rPr>
          <t xml:space="preserve">
- Can locations be selected to encourage 30 minute neighbourhoods?
- What transport and active travel links are there?
- Will any change or addition to infrastructure improve health and wellbeing?
- Is this change or addition desired by the community or based on a needs assessment?</t>
        </r>
      </text>
    </comment>
    <comment ref="B97" authorId="0" shapeId="0" xr:uid="{00000000-0006-0000-0300-000009000000}">
      <text>
        <r>
          <rPr>
            <b/>
            <sz val="9"/>
            <color indexed="81"/>
            <rFont val="Tahoma"/>
            <family val="2"/>
          </rPr>
          <t>Does your project include or relate to:</t>
        </r>
        <r>
          <rPr>
            <sz val="9"/>
            <color indexed="81"/>
            <rFont val="Tahoma"/>
            <family val="2"/>
          </rPr>
          <t xml:space="preserve">
- A new development or adding infrastructure near an existing community
- A new service or change to an existing service
- Event or activity
- Support that would allow people to take part in more cultural activities
- Informal care networks
</t>
        </r>
        <r>
          <rPr>
            <b/>
            <sz val="9"/>
            <color indexed="81"/>
            <rFont val="Tahoma"/>
            <family val="2"/>
          </rPr>
          <t>Consider:</t>
        </r>
        <r>
          <rPr>
            <sz val="9"/>
            <color indexed="81"/>
            <rFont val="Tahoma"/>
            <family val="2"/>
          </rPr>
          <t xml:space="preserve">
- Will this increase opportunities for residents to meet and connect?
- Will it provide joy, happiness or wellbeing?
- Can the community groups or residents be brought in at any stage?</t>
        </r>
      </text>
    </comment>
    <comment ref="B115" authorId="0" shapeId="0" xr:uid="{00000000-0006-0000-0300-00000A000000}">
      <text>
        <r>
          <rPr>
            <b/>
            <sz val="9"/>
            <color indexed="81"/>
            <rFont val="Tahoma"/>
            <family val="2"/>
          </rPr>
          <t>Does your project include or relate to:</t>
        </r>
        <r>
          <rPr>
            <sz val="9"/>
            <color indexed="81"/>
            <rFont val="Tahoma"/>
            <family val="2"/>
          </rPr>
          <t xml:space="preserve">
- An online resource, service, survey, event or activity
- An in-person resource, service, event or activity
- A location that needs to be travelled to
- Filling in forms
- A green space
- Any impact on people
</t>
        </r>
        <r>
          <rPr>
            <b/>
            <sz val="9"/>
            <color indexed="81"/>
            <rFont val="Tahoma"/>
            <family val="2"/>
          </rPr>
          <t>Consider:</t>
        </r>
        <r>
          <rPr>
            <sz val="9"/>
            <color indexed="81"/>
            <rFont val="Tahoma"/>
            <family val="2"/>
          </rPr>
          <t xml:space="preserve">
- Can the location be accessed by everyone?
- What language support can be given?
- How can outreach be done to minimise exclusion?
</t>
        </r>
      </text>
    </comment>
    <comment ref="B133" authorId="0" shapeId="0" xr:uid="{00000000-0006-0000-0300-00000B000000}">
      <text>
        <r>
          <rPr>
            <b/>
            <sz val="9"/>
            <color indexed="81"/>
            <rFont val="Tahoma"/>
            <family val="2"/>
          </rPr>
          <t>Does your project include or relate to:</t>
        </r>
        <r>
          <rPr>
            <sz val="9"/>
            <color indexed="81"/>
            <rFont val="Tahoma"/>
            <family val="2"/>
          </rPr>
          <t xml:space="preserve">
- New facility, service or business
- Procurement of goods or services
- Construction
- Tourism
</t>
        </r>
        <r>
          <rPr>
            <b/>
            <sz val="9"/>
            <color indexed="81"/>
            <rFont val="Tahoma"/>
            <family val="2"/>
          </rPr>
          <t>Consider:</t>
        </r>
        <r>
          <rPr>
            <sz val="9"/>
            <color indexed="81"/>
            <rFont val="Tahoma"/>
            <family val="2"/>
          </rPr>
          <t xml:space="preserve">
- Can it be procured locally or have requirements for local employment?
- What employment standards or benefits are included for the jobs/roles involved?
- Are these long-term, secure roles or short-term, insecure roles (e.g. zero-hour contracts)?
- What skills will be needed? Who will be included or excluded?
- Can everyone access the service, facility or business? Who is included or excluded?</t>
        </r>
      </text>
    </comment>
    <comment ref="B151" authorId="0" shapeId="0" xr:uid="{00000000-0006-0000-0300-00000C000000}">
      <text>
        <r>
          <rPr>
            <b/>
            <sz val="9"/>
            <color indexed="81"/>
            <rFont val="Tahoma"/>
            <family val="2"/>
          </rPr>
          <t>Does your project include or relate to:</t>
        </r>
        <r>
          <rPr>
            <sz val="9"/>
            <color indexed="81"/>
            <rFont val="Tahoma"/>
            <family val="2"/>
          </rPr>
          <t xml:space="preserve">
- A new location for a service, business or 
- Installation of new equipment or infrastructure
- A new footpath, cycle lane or route
- Housing developments
- Extra curricular activities, community groups or activities
- Public open spaces
</t>
        </r>
        <r>
          <rPr>
            <b/>
            <sz val="9"/>
            <color indexed="81"/>
            <rFont val="Tahoma"/>
            <family val="2"/>
          </rPr>
          <t>Consider:</t>
        </r>
        <r>
          <rPr>
            <sz val="9"/>
            <color indexed="81"/>
            <rFont val="Tahoma"/>
            <family val="2"/>
          </rPr>
          <t xml:space="preserve"> 
- Who will have access? 
- Are there measures in place to reduce fraud, cyber crime, theft etc.?</t>
        </r>
      </text>
    </comment>
    <comment ref="B169" authorId="0" shapeId="0" xr:uid="{00000000-0006-0000-0300-00000D000000}">
      <text>
        <r>
          <rPr>
            <b/>
            <sz val="9"/>
            <color indexed="81"/>
            <rFont val="Tahoma"/>
            <family val="2"/>
          </rPr>
          <t>Does your project include or relate to:</t>
        </r>
        <r>
          <rPr>
            <sz val="9"/>
            <color indexed="81"/>
            <rFont val="Tahoma"/>
            <family val="2"/>
          </rPr>
          <t xml:space="preserve">
- People
</t>
        </r>
        <r>
          <rPr>
            <b/>
            <sz val="9"/>
            <color indexed="81"/>
            <rFont val="Tahoma"/>
            <family val="2"/>
          </rPr>
          <t>Consider:</t>
        </r>
        <r>
          <rPr>
            <sz val="9"/>
            <color indexed="81"/>
            <rFont val="Tahoma"/>
            <family val="2"/>
          </rPr>
          <t xml:space="preserve">
- </t>
        </r>
      </text>
    </comment>
    <comment ref="B186" authorId="0" shapeId="0" xr:uid="{00000000-0006-0000-0300-00000E000000}">
      <text>
        <r>
          <rPr>
            <b/>
            <sz val="9"/>
            <color indexed="81"/>
            <rFont val="Tahoma"/>
            <family val="2"/>
          </rPr>
          <t>Does your project include or relate to:</t>
        </r>
        <r>
          <rPr>
            <sz val="9"/>
            <color indexed="81"/>
            <rFont val="Tahoma"/>
            <family val="2"/>
          </rPr>
          <t xml:space="preserve">
- A change affecting staff
- A change affecting a town or area
- A new development
- A change to an existing service
- A new, proposed service or location
- An event or activity
</t>
        </r>
        <r>
          <rPr>
            <b/>
            <sz val="9"/>
            <color indexed="81"/>
            <rFont val="Tahoma"/>
            <family val="2"/>
          </rPr>
          <t>Consider:</t>
        </r>
        <r>
          <rPr>
            <sz val="9"/>
            <color indexed="81"/>
            <rFont val="Tahoma"/>
            <family val="2"/>
          </rPr>
          <t xml:space="preserve">
- Can the people affected be included in the earliest stage of decision-making or planning? If not, why not?
- What ways to include people or keep them informed have been considered?
- Have people been sign-posted to the relevant petition, survey, or planning application for comments?
- Has resourcing for outreach been included in cost considerations?</t>
        </r>
      </text>
    </comment>
  </commentList>
</comments>
</file>

<file path=xl/sharedStrings.xml><?xml version="1.0" encoding="utf-8"?>
<sst xmlns="http://schemas.openxmlformats.org/spreadsheetml/2006/main" count="1054" uniqueCount="683">
  <si>
    <t>a. lighting</t>
  </si>
  <si>
    <t>b. access to services</t>
  </si>
  <si>
    <t>4. Fuel poverty</t>
  </si>
  <si>
    <t>a. will this make electricity more or less affordable?</t>
  </si>
  <si>
    <t xml:space="preserve">b. </t>
  </si>
  <si>
    <t>5. Food</t>
  </si>
  <si>
    <t xml:space="preserve">a. does this improve </t>
  </si>
  <si>
    <t>6. Health (NHS)</t>
  </si>
  <si>
    <t>7. Political Voice/participation</t>
  </si>
  <si>
    <t>8. Prosperity (income/work)</t>
  </si>
  <si>
    <t>9. Community</t>
  </si>
  <si>
    <t>10. Access to Nature</t>
  </si>
  <si>
    <t>11. Housing</t>
  </si>
  <si>
    <t>a. does this improve affordability</t>
  </si>
  <si>
    <t>b. does this improve quality of housing</t>
  </si>
  <si>
    <t>a. does this reduce # people sseeking work</t>
  </si>
  <si>
    <t>5. GHGs</t>
  </si>
  <si>
    <t>6. Renewables</t>
  </si>
  <si>
    <t>8. Chemical and Plastic pollution</t>
  </si>
  <si>
    <t>9. Air quality</t>
  </si>
  <si>
    <t>10. Waste</t>
  </si>
  <si>
    <t>7. Water resources</t>
  </si>
  <si>
    <t>a. more strain on resources?</t>
  </si>
  <si>
    <t>a. will it result in increase in air pollution?</t>
  </si>
  <si>
    <t>a. increase in co2?</t>
  </si>
  <si>
    <t>b. increase in methane?</t>
  </si>
  <si>
    <t>a. Will it increase or decrease the level of physical activity among relevant people?</t>
  </si>
  <si>
    <t>Significant increase</t>
  </si>
  <si>
    <t>Slight increase</t>
  </si>
  <si>
    <t>No change or n/a</t>
  </si>
  <si>
    <t>Slight decrease</t>
  </si>
  <si>
    <t>Significant decrease</t>
  </si>
  <si>
    <t>Significant involvement</t>
  </si>
  <si>
    <t>Some involvement</t>
  </si>
  <si>
    <t>N/A</t>
  </si>
  <si>
    <t>No involvement</t>
  </si>
  <si>
    <t xml:space="preserve">a. To what extent will the public be involved in the planning of this project? </t>
  </si>
  <si>
    <t>b. To what extent will the public be involved in the use of the project?</t>
  </si>
  <si>
    <t>c. Will it support or inhibit community activation?</t>
  </si>
  <si>
    <t>b. Will it increase or decrease preventative measures for health problems?</t>
  </si>
  <si>
    <t>a. If there are existing local services relevant to the project, have they been engaged?</t>
  </si>
  <si>
    <t>b. does it increase or decrease likelihood of active travel?</t>
  </si>
  <si>
    <t>c. does it increase or decrease likelihood of car use?</t>
  </si>
  <si>
    <t>Access to services</t>
  </si>
  <si>
    <t>15 minute city provision</t>
  </si>
  <si>
    <t>Statement</t>
  </si>
  <si>
    <t>Score</t>
  </si>
  <si>
    <t>Connectivity</t>
  </si>
  <si>
    <t>1. Does this project incease or decrease access to services for users through the provision of physical infrastructure?</t>
  </si>
  <si>
    <t>This may include new transport links, accessibility options for disabled persons or services themselves (e.g. youth centres)</t>
  </si>
  <si>
    <t>1a) If so, approximately how many people will this directly affect?</t>
  </si>
  <si>
    <t>1b) Will this change be long term (beyond the delivery phase of the project?)</t>
  </si>
  <si>
    <t>Long-term</t>
  </si>
  <si>
    <t>Short-term</t>
  </si>
  <si>
    <t>2. Does this project increase or decrease access to services for users through the provision of digital infrastructure?</t>
  </si>
  <si>
    <t>This may include improved broadband, new web services…</t>
  </si>
  <si>
    <t>2a) If so, approximately how many people will this directly affect?</t>
  </si>
  <si>
    <t>2b) Will this change be long term (beyond the delivery phase of the project?)</t>
  </si>
  <si>
    <t>This may include changes to fares, travel distances…</t>
  </si>
  <si>
    <t>3. Does this project make access to services more or less affordable for users?</t>
  </si>
  <si>
    <t>3a) If so, approximately how many people will this directly affect?</t>
  </si>
  <si>
    <t>3b) Will this change be long term (beyond the delivery phase of the project?)</t>
  </si>
  <si>
    <t>Scores</t>
  </si>
  <si>
    <t>Safety</t>
  </si>
  <si>
    <t>Education</t>
  </si>
  <si>
    <t xml:space="preserve">This is about </t>
  </si>
  <si>
    <t>Environmental</t>
  </si>
  <si>
    <t>Social</t>
  </si>
  <si>
    <t>Land use change</t>
  </si>
  <si>
    <t>Food</t>
  </si>
  <si>
    <t>Health</t>
  </si>
  <si>
    <t>Community</t>
  </si>
  <si>
    <t>Housing</t>
  </si>
  <si>
    <t>Biodiversity</t>
  </si>
  <si>
    <t>GHGs</t>
  </si>
  <si>
    <t>Air quality</t>
  </si>
  <si>
    <t>Waste</t>
  </si>
  <si>
    <t>Formatting:</t>
  </si>
  <si>
    <t>3. Does this project…</t>
  </si>
  <si>
    <t>This may include…</t>
  </si>
  <si>
    <t xml:space="preserve">Land Use </t>
  </si>
  <si>
    <t>This is about whether the change in land use will have positive or negative impacts.</t>
  </si>
  <si>
    <t>This may include …</t>
  </si>
  <si>
    <t>1. Does this project incease or decrease the district's physical resilience to climate change?</t>
  </si>
  <si>
    <t>2. Does this project increase or decrease the district's social resilience to climate change?</t>
  </si>
  <si>
    <t>This may include greater access to resources for support, knowledge, or funding (e.g. support hubs, grants for energy technology)</t>
  </si>
  <si>
    <t>1. Does this project incease or decrease the amount of green space?</t>
  </si>
  <si>
    <t>2. Does this project increase or decrease the amount of non-permeable surfaces?</t>
  </si>
  <si>
    <t>This may include roads and other tarmac surfaces, concrete surfaces</t>
  </si>
  <si>
    <t>This may include development on a greenfield site, or increasing or decreasing the amount of trees, parks, woodland, hedgerows, and meadows</t>
  </si>
  <si>
    <t>3. Are mitigation measures in place if the land use change decreases the amount of green space or increases the amount of non-permeable surfaces?</t>
  </si>
  <si>
    <t>This may include development on a brownfield site rather than a greenfield site, biodiversity net gain contributions…</t>
  </si>
  <si>
    <t>Soil and Water Health</t>
  </si>
  <si>
    <t>This is about the impact of the project on nitrogen and phosphorous levels in the soil and in waterways.</t>
  </si>
  <si>
    <t xml:space="preserve">1. Does this project result in an increase or decrease in the use of non-organic fertiliser? </t>
  </si>
  <si>
    <t>2. Does this project increase or decrease the amount of sewage…</t>
  </si>
  <si>
    <t>This is about the impact of the project on biodiversity, which includes habitats as well as individual species of plants and animals.</t>
  </si>
  <si>
    <t>1. Does this project increase or decrease the amount of disruption to a habitat as a result of human activity?</t>
  </si>
  <si>
    <t>2. Does this project increase or decrease the amount of hedgerows, trees, lakes or ponds?</t>
  </si>
  <si>
    <t>3. Does the project…</t>
  </si>
  <si>
    <t>This is about people's ability to access services and support. This includes electronic and physical links (e.g. PT) as well as social support networks.</t>
  </si>
  <si>
    <t>Checkboxes</t>
  </si>
  <si>
    <t>Yes</t>
  </si>
  <si>
    <t>No</t>
  </si>
  <si>
    <t>1a. Approximately how many people will this directly affect?</t>
  </si>
  <si>
    <t>1b. Will this change be long term (beyond the delivery phase of the project?)</t>
  </si>
  <si>
    <t>Decrease</t>
  </si>
  <si>
    <t>Increase</t>
  </si>
  <si>
    <t>GHG Emissions</t>
  </si>
  <si>
    <t xml:space="preserve">Does this project involve a new or existing building? </t>
  </si>
  <si>
    <t>5a. Building fabric or energy efficiency</t>
  </si>
  <si>
    <t>1. Does the project increase/decrease access to services through the provision of physical infrastructure?</t>
  </si>
  <si>
    <t>1a. What physical infrastructure is provided? Tick all that apply</t>
  </si>
  <si>
    <t>1b. Have measures been put in place to compensate for the loss?</t>
  </si>
  <si>
    <t>2. Does the project increase/decrease access to services through the provision of digital infrastructure?</t>
  </si>
  <si>
    <t>2a. What digital infrastructure is provided? Tick all that apply</t>
  </si>
  <si>
    <t>2b. Have measures been put in place to compensate for the loss?</t>
  </si>
  <si>
    <t>3. Does the project make access to services more or less affordable to users?</t>
  </si>
  <si>
    <t xml:space="preserve">1. Does the project </t>
  </si>
  <si>
    <t>1c. How many people will be affected by this change?</t>
  </si>
  <si>
    <t>1d. Will the change be long-term?</t>
  </si>
  <si>
    <t>1. Does the project increase access to services through the provision of physical infrastructure?</t>
  </si>
  <si>
    <t>1b. How many people will be affected by this change?</t>
  </si>
  <si>
    <t>1c. Will the change be long-term?</t>
  </si>
  <si>
    <t>2. Does the project decrease access to services through a change to physical infrastructure?</t>
  </si>
  <si>
    <t>2a. What changes to physical infrastructure decrease access? Tick all that apply</t>
  </si>
  <si>
    <t>2b. Have mitigation measures been put in place to compensate for the loss?</t>
  </si>
  <si>
    <t>2d. Will the change be long-term?</t>
  </si>
  <si>
    <t>2c. How many people will be affected by this change?</t>
  </si>
  <si>
    <t>3. Does the project increase access to services through the provision of digital infrastructure?</t>
  </si>
  <si>
    <t>3a. What digital infrastructure is provided? Tick all that apply</t>
  </si>
  <si>
    <t>3b. How many people will be affected by this change?</t>
  </si>
  <si>
    <t>3c. Will the change be long-term?</t>
  </si>
  <si>
    <t>4. Does the project decrease access to services through a change to digital infrastructure?</t>
  </si>
  <si>
    <t>4a. What changes to physical infrastructure decrease access? Tick all that apply</t>
  </si>
  <si>
    <t>4b. Have mitigation measures been put in place to compensate for the loss?</t>
  </si>
  <si>
    <t>4c. How many people will be affected by this change?</t>
  </si>
  <si>
    <t>4d. Will the change be long-term?</t>
  </si>
  <si>
    <t>1a. What changes to physical infrastructure are made? Tick all that apply</t>
  </si>
  <si>
    <t>Increase access</t>
  </si>
  <si>
    <t>Decrease access</t>
  </si>
  <si>
    <t>SCORES</t>
  </si>
  <si>
    <t>Other</t>
  </si>
  <si>
    <t>1a. How many people will be affected by the change?</t>
  </si>
  <si>
    <t>1b. Will the change be long-term?</t>
  </si>
  <si>
    <t>Accessibility</t>
  </si>
  <si>
    <t>Energy Use</t>
  </si>
  <si>
    <t>Sustainable Transport</t>
  </si>
  <si>
    <t>Land Use Change</t>
  </si>
  <si>
    <t>Sustainable Materials</t>
  </si>
  <si>
    <t>Adaptation &amp; Resilience</t>
  </si>
  <si>
    <t>This is about the project's impact on the district's ability to adapt or be resilient to climate change. This may include physical resilience, like flood defences, green infrastructure, or retrofit to reduce to number of cold homes. Or it may include social resilience like support for farmers or resources to support residents with flooding.</t>
  </si>
  <si>
    <t xml:space="preserve">Factors increasing physical resilience include: </t>
  </si>
  <si>
    <t xml:space="preserve">Factors decreasing physical resilience include: </t>
  </si>
  <si>
    <t>Yes - significantly</t>
  </si>
  <si>
    <t>Yes - slightly</t>
  </si>
  <si>
    <t>1. Will the project lead to an increase or decrease in energy use?</t>
  </si>
  <si>
    <t>2. Does the project have a plan or include measures to reduce energy demand?</t>
  </si>
  <si>
    <t>2a. Approximately how many people will this directly affect?</t>
  </si>
  <si>
    <t>2b. Will this change be long term (beyond the delivery phase of the project?)</t>
  </si>
  <si>
    <t>3. Does the project support the use of renewables, either on-site or off-site?</t>
  </si>
  <si>
    <t>3a. Approximately how many people will this affect?</t>
  </si>
  <si>
    <t>[description]</t>
  </si>
  <si>
    <t>1. Does the project increase/decrease the use of fossil-fuel vehicles?</t>
  </si>
  <si>
    <t>[Description]</t>
  </si>
  <si>
    <t>2. Does the project increase/decrease levels of active travel?</t>
  </si>
  <si>
    <t>2a. How many people will be affected by the change?</t>
  </si>
  <si>
    <t>2b. Will the change be long-term?</t>
  </si>
  <si>
    <t>3. Does the project increase/decrease use of public transport?</t>
  </si>
  <si>
    <t>More info</t>
  </si>
  <si>
    <t>1. Food</t>
  </si>
  <si>
    <t>b. Will this impact last beyond the delivery phase of the project?</t>
  </si>
  <si>
    <t>Significantly increase positive health outcomes</t>
  </si>
  <si>
    <t>Slightly increase positive health outcomes</t>
  </si>
  <si>
    <t>Slightly decrease positive health outcomes</t>
  </si>
  <si>
    <t>Significantly decrease positive health outcomes</t>
  </si>
  <si>
    <t>HIDDEN</t>
  </si>
  <si>
    <t>PAGE 2: SOCIAL IMPACTS</t>
  </si>
  <si>
    <t>B. Will this impact last beyond the delivery phase of the project?</t>
  </si>
  <si>
    <t>A. Please specify the impact your project will have on food:</t>
  </si>
  <si>
    <t>PAGE 1: ENVIRONMENTAL IMPACTS</t>
  </si>
  <si>
    <t>1. Greenhouse Gases (GHGs)</t>
  </si>
  <si>
    <t>A. Please specify the impact your project will have on GHGs:</t>
  </si>
  <si>
    <t>Significantly reduce GHGs released</t>
  </si>
  <si>
    <t>a. Please specify the impact your project will have on air pollution:</t>
  </si>
  <si>
    <t>Soil and waterway health</t>
  </si>
  <si>
    <t>Equality</t>
  </si>
  <si>
    <t>3. Sustainable Transport</t>
  </si>
  <si>
    <t>Significant and/or long-term negative impact identified. Changes needed before proceeding.</t>
  </si>
  <si>
    <t>Significant and/or long-term positive impact identified. No changes needed.</t>
  </si>
  <si>
    <t>Slight or short-term positive impact identified. No changes needed but could be reviewed to improve.</t>
  </si>
  <si>
    <t>Slight or short-term negative impact identified. Review to identify possible improvements.</t>
  </si>
  <si>
    <t>LINKS</t>
  </si>
  <si>
    <t>Need help?</t>
  </si>
  <si>
    <t>[i]</t>
  </si>
  <si>
    <t>C. Will this have an impact beyond the intended location of the policy/project?</t>
  </si>
  <si>
    <t>B. Will this impact last beyond the delivery phase of the policy/project?</t>
  </si>
  <si>
    <t>a. Please specify the impact your project will have on health:</t>
  </si>
  <si>
    <t>a. Please specify the impact your project will have on housing:</t>
  </si>
  <si>
    <t>Significantly increase the number of or access to quality and/or affordable homes</t>
  </si>
  <si>
    <t>Slightly increase the number of or access to quality and/or affordable homes</t>
  </si>
  <si>
    <t>Slightly decrease the number of or access to quality and/or affordable homes</t>
  </si>
  <si>
    <t>Significantly decrease the number of or access to quality and/or affordable homes</t>
  </si>
  <si>
    <t>Why does this matter?</t>
  </si>
  <si>
    <t>Summary</t>
  </si>
  <si>
    <t xml:space="preserve">What is being assessed: </t>
  </si>
  <si>
    <t>Name of officer</t>
  </si>
  <si>
    <t>Date</t>
  </si>
  <si>
    <t>Aims, objectives, anticipated outcomes of project</t>
  </si>
  <si>
    <t>[brief text]</t>
  </si>
  <si>
    <t>D.</t>
  </si>
  <si>
    <t>Please explain why you have selected the above answers/ detail expected impacts:</t>
  </si>
  <si>
    <t>Briefly explain why you chose these options:</t>
  </si>
  <si>
    <t>Health and Wellbeing</t>
  </si>
  <si>
    <t>Local Economy and Jobs</t>
  </si>
  <si>
    <t>Democratic Voice</t>
  </si>
  <si>
    <t>Air Quality</t>
  </si>
  <si>
    <t>Soil and Waterway Health</t>
  </si>
  <si>
    <t>Climate Change Adaptation</t>
  </si>
  <si>
    <t>Greenhouse Gases</t>
  </si>
  <si>
    <t>Equity</t>
  </si>
  <si>
    <t>Community 2</t>
  </si>
  <si>
    <t>d.</t>
  </si>
  <si>
    <t>Please answer all eleven sections on this page. There are 4 questions (a-d) for each section. More information is available if you hover over the 'more info' tab. Example impacts are detailed in the notes on the right.</t>
  </si>
  <si>
    <t>Local economy and employment</t>
  </si>
  <si>
    <t>Safety/Crime</t>
  </si>
  <si>
    <t>Significantly increase the availability of learning opportunities</t>
  </si>
  <si>
    <t>Slightly increase the availability of learning opportunities</t>
  </si>
  <si>
    <t>Significantly decrease the availability of learning opportunities</t>
  </si>
  <si>
    <t>Slightly decrease the availability of learning opportunities</t>
  </si>
  <si>
    <t>Significantly increase safety and/or significantly reduce risk of harm</t>
  </si>
  <si>
    <t>Slightly increase safety and/or significantly reduce risk of harm</t>
  </si>
  <si>
    <t>Slightly decrease safety and/or increase risk of harm</t>
  </si>
  <si>
    <t>Significantly decrease safety and/or increase risk of harm</t>
  </si>
  <si>
    <t>Some groups differentially impacted</t>
  </si>
  <si>
    <t>Some groups differentially impacted but with safeguards in place</t>
  </si>
  <si>
    <t>No groups differentially impacted</t>
  </si>
  <si>
    <t>No groups differentially impacted and active promotion of safeguards</t>
  </si>
  <si>
    <t>Significant opportunities for involvement in and influence on planning and/or decisions</t>
  </si>
  <si>
    <t>Some engagement with opportunities for involvement or consultation</t>
  </si>
  <si>
    <t>Advisory engagement with no opportunities for involvement</t>
  </si>
  <si>
    <t>No communication or engagement</t>
  </si>
  <si>
    <t>Significantly decrease air pollutants</t>
  </si>
  <si>
    <t>Slightly decrease air pollutants</t>
  </si>
  <si>
    <t>Slightly increase air pollutants</t>
  </si>
  <si>
    <t>Significantly increase air pollutants</t>
  </si>
  <si>
    <t>Significant increase in pollutants in soil or water</t>
  </si>
  <si>
    <t>Slight increase in pollutants in soil or water</t>
  </si>
  <si>
    <t>Slight decrease in pollutants in soil or water</t>
  </si>
  <si>
    <t>Significant decrease in pollutants in soil or water</t>
  </si>
  <si>
    <t>Significantly increase adaptation</t>
  </si>
  <si>
    <t>Slightly increase adaptation</t>
  </si>
  <si>
    <t>Slightly decrease adaptation</t>
  </si>
  <si>
    <t>Significantly decrease adaptation</t>
  </si>
  <si>
    <t>Significantly decrease energy use</t>
  </si>
  <si>
    <t>Slightly decrease energy use</t>
  </si>
  <si>
    <t>Slightly increase energy use</t>
  </si>
  <si>
    <t>Significantly increase energy use</t>
  </si>
  <si>
    <t>Renewables</t>
  </si>
  <si>
    <t>Fossil fuels</t>
  </si>
  <si>
    <t>Both</t>
  </si>
  <si>
    <t>2. Health &amp; Wellbeing</t>
  </si>
  <si>
    <t xml:space="preserve">Health and wellbeing is about providing an equal chance for people to live a healthy life and supporting factors that positively impact on mental and physical health. Factors impacting health could be: access to services, quality of housing, air pollution, access to blue and green space or leisure spaces, social connection, access to healthy food, stress at work or at home. Consider the choices around healthy lifestyles, physical activity or social activity that your project/policy may promote or enable. </t>
  </si>
  <si>
    <t>This is about the availability of and access to quality housing and affordable homes. Housing is a human right and is key to personal wellbeing. Quality housing reduces the risk of residents suffering from fuel poverty and other health issues. Poor housing includes issues like damp, cold or mould, overcrowding, needing repairs, and having a high energy use. Indirect impacts (e.g. how a development may affect housing affordability in the area) and support for those who are homeless or at risk of homelessness should also be considered here.</t>
  </si>
  <si>
    <t>4. Education</t>
  </si>
  <si>
    <t>a. Please specify the impact your project will have on education:</t>
  </si>
  <si>
    <t>7. Accessibility</t>
  </si>
  <si>
    <t>a. Please specify the impact your project will have on accessibility:</t>
  </si>
  <si>
    <t>8. Local Economy &amp; Jobs</t>
  </si>
  <si>
    <t>9. Safety/Crime</t>
  </si>
  <si>
    <t>10. Equity</t>
  </si>
  <si>
    <t>11. Democratic Voice</t>
  </si>
  <si>
    <t>a. Please specify the impact your project will have on safety:</t>
  </si>
  <si>
    <t>a. Please specify the impact your project will have on participation:</t>
  </si>
  <si>
    <t>a. Please specify the impact your project will have on equity:</t>
  </si>
  <si>
    <t>2. Air Quality</t>
  </si>
  <si>
    <t>a. Please specify the impact your project will have on biodiversity:</t>
  </si>
  <si>
    <t>Action</t>
  </si>
  <si>
    <t>SOCIAL</t>
  </si>
  <si>
    <t>ENVIRONMENTAL</t>
  </si>
  <si>
    <t>Justification</t>
  </si>
  <si>
    <t>CHECKS</t>
  </si>
  <si>
    <t>Reviewed</t>
  </si>
  <si>
    <t>Follow up</t>
  </si>
  <si>
    <t>Accepted</t>
  </si>
  <si>
    <t>Rejected</t>
  </si>
  <si>
    <t xml:space="preserve">Significantly discourage the use of sustainable transport </t>
  </si>
  <si>
    <t>Slightly discourage the use of sustainable transport</t>
  </si>
  <si>
    <t xml:space="preserve">Slightly encourage the use of sustainable transport </t>
  </si>
  <si>
    <t>Significantly encourage the use of sustainable transport</t>
  </si>
  <si>
    <t>a. Please specify the impact your project will have on sustainable transport:</t>
  </si>
  <si>
    <t>4. Land Use Change</t>
  </si>
  <si>
    <t>a. Please specify the impact your project will have on land use change:</t>
  </si>
  <si>
    <t>5. Biodiversity</t>
  </si>
  <si>
    <t>6. Soil and Waterway Health</t>
  </si>
  <si>
    <t>a. Please specify the impact your project will have on contaminants:</t>
  </si>
  <si>
    <t>7. Climate Change Adaptation</t>
  </si>
  <si>
    <t>8. Energy Use</t>
  </si>
  <si>
    <t>Does this project use fossil fuels (e.g. gas, oil, coal) or renewables (e.g. wind, solar)?</t>
  </si>
  <si>
    <t>e.</t>
  </si>
  <si>
    <t>a. Please specify the impact your project will have on energy use:</t>
  </si>
  <si>
    <t>9. Sustainable Materials</t>
  </si>
  <si>
    <t>a. Please specify the impact your project will have on sustainable materials:</t>
  </si>
  <si>
    <t>a. Please specify the impact your project will have on waste:</t>
  </si>
  <si>
    <r>
      <t xml:space="preserve">Thank you for completing this section. Please continue to the </t>
    </r>
    <r>
      <rPr>
        <b/>
        <u/>
        <sz val="12"/>
        <color theme="5" tint="-0.249977111117893"/>
        <rFont val="Calibri"/>
        <family val="2"/>
        <scheme val="minor"/>
      </rPr>
      <t>next tab</t>
    </r>
    <r>
      <rPr>
        <b/>
        <sz val="12"/>
        <color theme="5" tint="-0.249977111117893"/>
        <rFont val="Calibri"/>
        <family val="2"/>
        <scheme val="minor"/>
      </rPr>
      <t xml:space="preserve"> to answer the Social categories.</t>
    </r>
  </si>
  <si>
    <t>Culture</t>
  </si>
  <si>
    <t>a. Please specify the impact your project will have on culture:</t>
  </si>
  <si>
    <t>a. Please specify the impact your project will have on the economy or jobs:</t>
  </si>
  <si>
    <t>Recommendation</t>
  </si>
  <si>
    <t>Queried</t>
  </si>
  <si>
    <t>Slightly reduce GHGs released</t>
  </si>
  <si>
    <t>Slightly increase GHGs released</t>
  </si>
  <si>
    <t>Significantly increase GHGs released</t>
  </si>
  <si>
    <t>Significant change to land use that increases positive impacts</t>
  </si>
  <si>
    <t>Slight change to land use that increases negative impacts</t>
  </si>
  <si>
    <t>Slight change to land use that increases positive impacts</t>
  </si>
  <si>
    <t>Significant change to land use that increases negative impacts</t>
  </si>
  <si>
    <t>Significantly improve biodiversity by restoring or creating new habitats</t>
  </si>
  <si>
    <t>Slightly improve biodiversity by improving existing habitats or supporting species</t>
  </si>
  <si>
    <t>Slightly reduce biodiversity by impacting the quality of habitats or affecting species</t>
  </si>
  <si>
    <t>Significantly reduce biodiversity by reducing or replacing existing habitat(s)</t>
  </si>
  <si>
    <t>a. Please specify the impact your project will have on adaptation to climate change:</t>
  </si>
  <si>
    <t>Significantly reduce overall quantities of waste</t>
  </si>
  <si>
    <t>Slightly reduce overall quantities of waste</t>
  </si>
  <si>
    <t>Slightly increase overall quantities of waste</t>
  </si>
  <si>
    <t>Significantly increase overall quantities of waste</t>
  </si>
  <si>
    <t>Slight support for the local economy and/or employment</t>
  </si>
  <si>
    <t>Significant support for the local economy and/or employment</t>
  </si>
  <si>
    <t>Slightly undermine support for the local economy and/or employment</t>
  </si>
  <si>
    <t>Significantly undermine support for the local economy and/or employment</t>
  </si>
  <si>
    <t>Actively reduces barriers to increase access</t>
  </si>
  <si>
    <t>Presents no barriers to access</t>
  </si>
  <si>
    <t>Risk of some barriers to access</t>
  </si>
  <si>
    <t>Presents barriers to access in one or more areas</t>
  </si>
  <si>
    <t>6. Cultural Community</t>
  </si>
  <si>
    <t>5. Built Community</t>
  </si>
  <si>
    <t>Significantly improve facilities, shared spaces, connectivity or resources</t>
  </si>
  <si>
    <t>Slightly improve facilities, shared spaces, connectivity or resources</t>
  </si>
  <si>
    <t>Slightly reduce facilities, shared spaces, connectivity or resources</t>
  </si>
  <si>
    <t>Significantly reduce facilities, shared spaces, connectivity or resources</t>
  </si>
  <si>
    <t>Built community</t>
  </si>
  <si>
    <t>a. Please specify the impact your project will have on the built community:</t>
  </si>
  <si>
    <t>Cultural Community</t>
  </si>
  <si>
    <t>Significantly increase social or cultural resources or support</t>
  </si>
  <si>
    <t>Slightly increase social or cultural resources or support</t>
  </si>
  <si>
    <t>Slightly reduce social or cultural resources or support</t>
  </si>
  <si>
    <t>Significantly reduce social or cultural resources or support</t>
  </si>
  <si>
    <t>Built Community</t>
  </si>
  <si>
    <t>Health &amp; Wellbeing</t>
  </si>
  <si>
    <t>Local Economy &amp; Jobs</t>
  </si>
  <si>
    <t>Overarching programme or strategy</t>
  </si>
  <si>
    <t>Policy</t>
  </si>
  <si>
    <t>Project</t>
  </si>
  <si>
    <t>Event</t>
  </si>
  <si>
    <t>What type of proposal is being assessed?</t>
  </si>
  <si>
    <t>Report:</t>
  </si>
  <si>
    <t xml:space="preserve"> </t>
  </si>
  <si>
    <t>Implication</t>
  </si>
  <si>
    <t>Not applicable or no cause for concern.</t>
  </si>
  <si>
    <t>Why does this matter</t>
  </si>
  <si>
    <t>c. Will this impact on health and wellbeing beyond the delivery location?</t>
  </si>
  <si>
    <t>C. Will there be an impact on food beyond the delivery location of the project?</t>
  </si>
  <si>
    <t>c. Will this impact on quality or affordability of homes beyond the delivery location?</t>
  </si>
  <si>
    <t>c. Will this impact on education beyond the delivery location?</t>
  </si>
  <si>
    <t>c. Will this impact on built community beyond the delivery location of the project?</t>
  </si>
  <si>
    <t>c. Will this impact on social and cultural resources beyond the delivery location?</t>
  </si>
  <si>
    <t>c. Will this impact accessibility beyond the delivery location of the project?</t>
  </si>
  <si>
    <t>c. Will this impact jobs and local economies beyond the delivery location?</t>
  </si>
  <si>
    <t>c. Will this impact crime beyond the delivery location?</t>
  </si>
  <si>
    <t>c. Will this impact equity beyond the delivery location?</t>
  </si>
  <si>
    <t>c. Will this impact democratic voice beyond the delivery location?</t>
  </si>
  <si>
    <t>c. Will this impact air quality beyond the intended delivery location of the project?</t>
  </si>
  <si>
    <t>c. Will this impact sustainable transport beyond the delivery location of the project?</t>
  </si>
  <si>
    <t>c. Will this impact land use beyond the delivery location of the project?</t>
  </si>
  <si>
    <t>c. Will this impact biodiversity beyond the intended delivery location of the project?</t>
  </si>
  <si>
    <t>c. Will this impact soil or waterway health beyond the delivery location of the project?</t>
  </si>
  <si>
    <t>c. Will this impact adaptation beyond the delivery location of the project?</t>
  </si>
  <si>
    <t>c. Will this impact energy use beyond the delivery location of the project?</t>
  </si>
  <si>
    <t>c. Will this impact sustainable material use beyond the delivery location?</t>
  </si>
  <si>
    <t>c. Will this impact waste beyond the delivery location of the project?</t>
  </si>
  <si>
    <t>Opportunities</t>
  </si>
  <si>
    <t>Allotments</t>
  </si>
  <si>
    <t>Food bank</t>
  </si>
  <si>
    <t>Parcels</t>
  </si>
  <si>
    <t>Closure</t>
  </si>
  <si>
    <t>Ads</t>
  </si>
  <si>
    <t>Classes</t>
  </si>
  <si>
    <t>Price</t>
  </si>
  <si>
    <t>Menus</t>
  </si>
  <si>
    <t>Campaign</t>
  </si>
  <si>
    <t>Fast food</t>
  </si>
  <si>
    <t>Supermarket</t>
  </si>
  <si>
    <t>Significantly promote healthy and/or affordable food</t>
  </si>
  <si>
    <t>Slightly promote healthy and/or affordable food</t>
  </si>
  <si>
    <t>Significantly impede healthy and/or affordable food</t>
  </si>
  <si>
    <t>Slightly impede healthy and/or affordable food</t>
  </si>
  <si>
    <t>Conclusion</t>
  </si>
  <si>
    <t>No further action needed</t>
  </si>
  <si>
    <t>Recommendation applied</t>
  </si>
  <si>
    <t>Recommendation not applied</t>
  </si>
  <si>
    <r>
      <t>The purpose of the</t>
    </r>
    <r>
      <rPr>
        <u/>
        <sz val="11"/>
        <color theme="1"/>
        <rFont val="Calibri"/>
        <family val="2"/>
        <scheme val="minor"/>
      </rPr>
      <t xml:space="preserve"> Impact Assessment Tool </t>
    </r>
    <r>
      <rPr>
        <sz val="11"/>
        <color theme="1"/>
        <rFont val="Calibri"/>
        <family val="2"/>
        <scheme val="minor"/>
      </rPr>
      <t>is to consider the wide range of possible impacts that a proposed project/policy could have on environmental and social criteria. 
Completing this assessment as early as possible will help shape a project or policy into a strong proposal by highlighting positive areas and areas for improvement.
Use of this tool will also help ensure projects and policies are meeting Council commitments to climate as well as other council priorities.</t>
    </r>
  </si>
  <si>
    <r>
      <t xml:space="preserve">Thank you for completing this section. Please see the </t>
    </r>
    <r>
      <rPr>
        <b/>
        <u/>
        <sz val="12"/>
        <color theme="5" tint="-0.249977111117893"/>
        <rFont val="Calibri"/>
        <family val="2"/>
        <scheme val="minor"/>
      </rPr>
      <t>dashboard</t>
    </r>
    <r>
      <rPr>
        <b/>
        <sz val="12"/>
        <color theme="5" tint="-0.249977111117893"/>
        <rFont val="Calibri"/>
        <family val="2"/>
        <scheme val="minor"/>
      </rPr>
      <t xml:space="preserve"> and </t>
    </r>
    <r>
      <rPr>
        <b/>
        <u/>
        <sz val="12"/>
        <color theme="5" tint="-0.249977111117893"/>
        <rFont val="Calibri"/>
        <family val="2"/>
        <scheme val="minor"/>
      </rPr>
      <t>summary report</t>
    </r>
    <r>
      <rPr>
        <b/>
        <sz val="12"/>
        <color theme="5" tint="-0.249977111117893"/>
        <rFont val="Calibri"/>
        <family val="2"/>
        <scheme val="minor"/>
      </rPr>
      <t xml:space="preserve"> for your results.</t>
    </r>
  </si>
  <si>
    <t>GHG</t>
  </si>
  <si>
    <t>Soil and Waterway health</t>
  </si>
  <si>
    <t>Climate change adaptation</t>
  </si>
  <si>
    <t>air quality</t>
  </si>
  <si>
    <t>transport</t>
  </si>
  <si>
    <t>climate change adaptation</t>
  </si>
  <si>
    <t>energy use</t>
  </si>
  <si>
    <t>materials</t>
  </si>
  <si>
    <t>waste</t>
  </si>
  <si>
    <t>grey</t>
  </si>
  <si>
    <t>amber</t>
  </si>
  <si>
    <t>red</t>
  </si>
  <si>
    <t>Health and wellbeing</t>
  </si>
  <si>
    <t>Local Economy and jobs</t>
  </si>
  <si>
    <t>Democratic voice</t>
  </si>
  <si>
    <t>equity</t>
  </si>
  <si>
    <t>health</t>
  </si>
  <si>
    <t>housing</t>
  </si>
  <si>
    <t>education</t>
  </si>
  <si>
    <t>built</t>
  </si>
  <si>
    <t>culture</t>
  </si>
  <si>
    <t>access</t>
  </si>
  <si>
    <t>economy</t>
  </si>
  <si>
    <t>safety</t>
  </si>
  <si>
    <t>democracy</t>
  </si>
  <si>
    <t>Key</t>
  </si>
  <si>
    <r>
      <t xml:space="preserve">Please complete the following before moving to the </t>
    </r>
    <r>
      <rPr>
        <b/>
        <sz val="11"/>
        <color rgb="FFFF0000"/>
        <rFont val="Calibri"/>
        <family val="2"/>
        <scheme val="minor"/>
      </rPr>
      <t>Environment</t>
    </r>
    <r>
      <rPr>
        <sz val="11"/>
        <color rgb="FFFF0000"/>
        <rFont val="Calibri"/>
        <family val="2"/>
        <scheme val="minor"/>
      </rPr>
      <t xml:space="preserve"> tab</t>
    </r>
  </si>
  <si>
    <t>Other Decision</t>
  </si>
  <si>
    <t>Department/Service</t>
  </si>
  <si>
    <t>List those who will be responsible for implementing/delivering the proposal</t>
  </si>
  <si>
    <t>Please answer all ten sections on this page. There are 43 questions (a-d) for each section. More information is available if you hover over the 'more info' tab. Example impacts are detailed in the notes on the right.</t>
  </si>
  <si>
    <t xml:space="preserve">How will this proposal impact levels of GHG emissions? Consider: 
• Fossil fuels used to heat homes or drive vehicles
• Methane released by livestock or waste processes
• Fertilisers or agricultural activities
• Industrial refrigeration and air-conditioning processes
</t>
  </si>
  <si>
    <t>The greenhouse gases are (a) Carbon Dioxide, released when fossil fuels (coal, gas, oil) are burnt, (b) Methane, primarily released by livestock and waste processes, (c) Nitrous Oxide, primarily comes from fertilisers for agriculture, (d) Fluorinated Gases, produced by industrial refrigeration and air-conditioning processes. High levels of these gases have led to the greenhouse effect, causing average temperatures to rise and the climate to change.</t>
  </si>
  <si>
    <t>Likely to increase GHG emissions:</t>
  </si>
  <si>
    <t>Likely to reduce GHG emissions:</t>
  </si>
  <si>
    <t>Likely to increase air pollutants:</t>
  </si>
  <si>
    <t>Likely to reduce air pollutants:</t>
  </si>
  <si>
    <t xml:space="preserve">How will this proposal impact the level of pollutants in the air? Consider:
• Outdoor air pollution (e.g. exhaust fumes, particles from brake and tyre erosion, burning wood, undustrial activity)
• Indoor air quality (e.g mould, damp, gases/chemicals from building materials, cooking emissions, fuel use, stoves)
</t>
  </si>
  <si>
    <t>This factor refers to the level of pollutants in the air, such as particulate matter, carbon monoxide, ozone, nitrogen dioxide and sulphur dioxide. As traffic is the main cause of air pollution in the UK, particular consideration should be given to whether this project/policy will increase the length or number of car journeys, either permanently or temporarily.</t>
  </si>
  <si>
    <t xml:space="preserve">This factor is about whether this project or policy will support a transition from unsustainable transport to sustainable alternatives. It can also include preparing for future changes in travel such as locating services within a 15-minute walking or cycling radius or adding wiring for EV chargers in new-builds. </t>
  </si>
  <si>
    <t xml:space="preserve">Likely to encourage sustainable transport: </t>
  </si>
  <si>
    <t xml:space="preserve">Likely to discourage sustainable transport: </t>
  </si>
  <si>
    <t>Likely to have negative impacts:</t>
  </si>
  <si>
    <t>Likely to have positive impacts:</t>
  </si>
  <si>
    <t>Does your project relate to or involve any of the following?</t>
  </si>
  <si>
    <t xml:space="preserve">Does your project relate to any of the following? </t>
  </si>
  <si>
    <t xml:space="preserve">How will this proposal impact plants, animals and microorganisms in the district? Consider:
• a range of habitats (e.g. woodland, grassland, ponds, living walls, green roofs, gardens)
• protecting key species (e.g. doing bat surveys before approving a project or event)
• soil and waterway health (e.g. low levels of pollutants)
</t>
  </si>
  <si>
    <t>This factor is about the impact your project/policy might have on the plants, animals, fungi and microorganisms in the district. Impacts can be direct (e.g. a new development being built on natural land, converting fields to grassland or putting up bird and bat boxes) or indirect (e.g. increased noise and light pollution, rubbish being left behind after an outdoor event, or fertiliser run-off into rivers).</t>
  </si>
  <si>
    <t xml:space="preserve">Healthy soil and water depends on the correct concentration of nutrients, such as nitrates and phosphates. In a balanced system, nitrates and phosphates enrich the soil and the health of life which grows from or in it but many human activities unbalance the system by changing concentrations. This causes problems for plant growth and water retention in soil, harms aquatic life, can reduce crop yield and increase flood risk. Any project involving a change in land-use type or management practices should consider the impact on nitrate/phosphate levels.  </t>
  </si>
  <si>
    <t xml:space="preserve">How will the proposal impact our ability to withstand future climate change impacts, such as heat waves, cold, drought, flooding, and water shortages. Climate change adaptation includes :
• physical infrastructure (e.g. flood defences, shading), 
• natural measures (e.g. green roofs and reforestation), 
• financial support (e.g. for housing retrofit), and behaviour change (e.g. conserving water and using less energy). 
</t>
  </si>
  <si>
    <t>A project or policy can also encourage maladaptation if it does not consider future climate impacts or increases future risk of climate impacts (e.g. a new highly-glazed, energy intensive building risks occupants overheating, or building on flood plains).</t>
  </si>
  <si>
    <t>Likely to reduce energy use:</t>
  </si>
  <si>
    <t>Likely to increase energy use:</t>
  </si>
  <si>
    <t xml:space="preserve">What impact will this proposal have on the total amount of energy needed? This includes the energy needed to heat homes and buildings, and power machinery, vehicles, appliances or equipment. Consider:
• building design (e.g. insulation, shading, natural light), 
• energy efficiency (e.g. efficient appliances, LEDs, switching to heat pumps), 
• shorter in-use hours (e.g. shorter travel time, scheduled heating), 
• behaviour changes (e.g. turning off lights, computers, taps).
</t>
  </si>
  <si>
    <t>This is about the impact your project/policy will have on the total amount of energy needed and used to power our lives. Reducing our energy demand is an important step towards meeting our climate targets and includes the energy to heat homes and buildings, power machinery and vehicles, and use appliances or equipment.</t>
  </si>
  <si>
    <t xml:space="preserve">How will this proposal impact the quantity of waste produced by activities in the district? Waste includes food, water, household waste, electrical items, and waste from industry or construction. 
Consider the waste hierarchy:
• Prevent waste (e.g. only buy and use what you need, buy long-lasting and modular products, repair), 
• Re-use (e.g. donate, hire/lease, refurbish, refill, and share)
• Recycle (e.g. sort waste well, avoid non-recyclable products) 
</t>
  </si>
  <si>
    <t xml:space="preserve">Waste is about the quantity of waste produced by activities in the district. The aim is to decrease the total amount of waste being produced by following the principles of the waste hierarchy: 
• Prevent waste (e.g. only buy and use what you need, buy long-lasting and modular products, repair), 
• Re-use (e.g. donate, hire/lease, refurbish, refill, and share)
• Recycle (e.g. sort waste well, avoid non-recyclable products
After recycling, other forms of recovery (e.g. incineration, anaerobic digestion and industrial composting) should be prioritised to reduce the amount of waste going to landfill. </t>
  </si>
  <si>
    <t>Guidance notes</t>
  </si>
  <si>
    <t>Access to healthy and varied food is key for health. Local food grown in sustainable ways is key for the environment. Issues such as ‘food deserts’, access to food banks or community fridges, redistribution of food, and the ability to grow one’s own food are considered here</t>
  </si>
  <si>
    <t xml:space="preserve">How will this proposal support access to healthy and affordable food? Consider:
• physical access (e.g. how close to allotments, supermarkets, markets, restaurants people are)
• financial access (i.e. whether food is affordable to people). </t>
  </si>
  <si>
    <t>Likely to promote access:</t>
  </si>
  <si>
    <t>Likely to impede access:</t>
  </si>
  <si>
    <t xml:space="preserve">How will this proposal impact availability of and access to quality housing and affordable homes? Consider:
• Poor housing issues like damp, cold or mould, overcrowding, needing repairs, and having a high energy use. 
• Indirect impacts (e.g. how a development may affect housing affordability in the area) 
• support for those who are homeless or at risk of homelessness
</t>
  </si>
  <si>
    <t xml:space="preserve">How will this proposal impact e availability and quality of educational opportunities in the area? Consider: 
• schools, one-off event, volunteering, adult skills courses,
• the quality of the learning being offered (e.g. duration, opportunities resulting from it)
• how accessible it is (e.g. costs, timing, or location). 
</t>
  </si>
  <si>
    <t>Education refers to the availability and quality of educational opportunities in the area and includes lifelong learning. Factors to consider include different types of opportunity, the quality of the learning being offered (e.g. duration, opportunities resulting from it), and how accessible it is (e.g. costs, timing, or location). Supporting families with schooling needs, including extracurricular activities, is included here.</t>
  </si>
  <si>
    <t>This is about the impact your project/policy might have on the physical space which influences the health and wellbeing and sense of place in local communities. A well-designed community has good links to other places which can be accessed safely, green space (e.g. parks, trees, gardens), and spaces to meet (e.g. parks, community halls, allotments). Impacts affecting community could be either long-term or temporary.</t>
  </si>
  <si>
    <t xml:space="preserve">How will this project impact physical space and affect the health and wellbeing and sense of place in local communities? Consider:
• links to other places (e.g. cycle paths, roads, bus stops) 
• green spaces (e.g. parks, trees, gardens), 
• spaces to meet (e.g. parks, community halls, allotments)
</t>
  </si>
  <si>
    <t xml:space="preserve">What impact will this proposal have on the social and cultural resources of our communities? Consider: 
• direct provision of services
• supporting residents or local groups (e.g. events, opportunities to meet and develop networks)
• cultural activities (e.g. cinema, museums, galleries, libraries, leisure). </t>
  </si>
  <si>
    <t>This is about the impact your project/policy might have on the social and cultural resources of communities. This includes: direct provision of services, access to funding (e.g. crowd-funding initiatives, signposting), supporting residents or local groups and cultural activities. Social and cultural resources encourage inclusion and community empowerment and can include commercial and community-led activities. Impacts affecting community could be either long-term or temporary.</t>
  </si>
  <si>
    <t>This is about whether your project/policy improves opportunities for access or if it presents any barriers to access.  Barriers to access can increase isolation, loneliness, and negatively impact wellbeing.</t>
  </si>
  <si>
    <t xml:space="preserve">How will this proposal improve access or present barriers to access? Consider: 
• physical barriers (e.g. access for disabled people, lack of safe routes or transport options)
• digital barriers (e.g. broadband connection, online skills)
• social barriers (e.g. isolation, language)
• financial barriers (e.g. costs are too high). </t>
  </si>
  <si>
    <t xml:space="preserve">A strong and diverse local economy is a key part of a flourishing and resilient community. It supports livelihoods, creates job opportunities and provides goods and services to the area. </t>
  </si>
  <si>
    <t xml:space="preserve">How will this proposal support livelihoods, create jobs and provide services to the area? Consider:
• areas for employment (e.g. new facilities, services or businesses)
• services that support economic activity (e.g. business mentoring, unemployment support)
• new opportunities (e.g. tourism, apprenticeships or training)
• quality of employment (e.g. living wage, permanent contracts), and procurement.
</t>
  </si>
  <si>
    <t xml:space="preserve">How will this proposal affect safety and/or influence crime rates. Consider:
• factors affecting sense of safety (e.g. lighting, vandalism, ‘eyes on the street’)
• the real risk of harm to individuals (e.g. traffic accidents, cyber crime, domestic abuse)
• the likelihood of someone committing a crime (e.g. reducing alcohol or drug dependency, CCTV).
</t>
  </si>
  <si>
    <t>This is about the social and environmental factors that might affect safety and influence crime rates. Considerations include factors affecting sense of safety, the real risk of harm to individuals , or the likelihood of someone committing a crime.</t>
  </si>
  <si>
    <t>Equity is the fair and just treatment of all members of a community, with a particular focus on support for groups who have historically suffered discrimination.  It is important to reduce the risk of discrimination through safeguards and ensure equal opportunity resulting from a project/policy.</t>
  </si>
  <si>
    <t xml:space="preserve">How will this proposal ensure fair and just treatment of all members of the community? Consider whether this project/policy will have an impact on any group based on the following protected characteristics: 
• age, race, religion, disability, pregnancy/maternity
• gender, sex, and sexual orientation.
</t>
  </si>
  <si>
    <t>We use community impact assessments so that we can:</t>
  </si>
  <si>
    <t>As part of our Corporate Equality and Diversity policy we have committed ourselves to undertaking assessments on areas of policy making where there may be potential impacts on different groups of people within our community. We have also committed to undertake impact assessment as part of our project management arrangements.</t>
  </si>
  <si>
    <t>• take into account the needs, experiences and circumstances of those groups of people who use (or don’t or  can’t use) our services</t>
  </si>
  <si>
    <t>• think about the other ways in which we can deliver our services which will not lead to inequalities</t>
  </si>
  <si>
    <t>• develop better policy-making, procedures and services</t>
  </si>
  <si>
    <t>• identify any inequalities people may experience</t>
  </si>
  <si>
    <t xml:space="preserve">If any of these protected characteristics will be affected please complete the Communities Impact Assessment </t>
  </si>
  <si>
    <t xml:space="preserve">How will the public be involved in decisions that may affect their lives? Consider:
• public consultations
• involving communities in the design phase
• making engagement meaningful
• giving opportunities for a cross-section of community members to have involvement in decisions
</t>
  </si>
  <si>
    <t xml:space="preserve">Democratic voice is about the opportunities available to the public to be involved in the decisions affecting their lives. Active, meaningful and early engagement with the public is preferable as it allows people to have a sense of control over their lives. Meaningful engagement is when the public can truly change or influence the outcome of a project or decision. Potential  barriers to involvement should be considered and minimised where possible.  </t>
  </si>
  <si>
    <t>Guidance Notes</t>
  </si>
  <si>
    <t>Not applicable/No Impact</t>
  </si>
  <si>
    <t>Sustainable resources not considered at all</t>
  </si>
  <si>
    <t>Sustainable resources used throughout</t>
  </si>
  <si>
    <t>Sustainable resources used in most places</t>
  </si>
  <si>
    <t>Not Applicable</t>
  </si>
  <si>
    <t>Sustainable resources used in some places</t>
  </si>
  <si>
    <t xml:space="preserve">Sustainable  materials is about the use of materials which are sourced, used and disposed of in a way which does not have a lasting impact on the environment. Considerations should include: (1) whether the materials come from a sustainable, renewable source (e.g. using recycled or natural materials and grown or produced in a responsible way); (2) whether the materials have low levels of associated CO2, known as embodied carbon (e.g. from transport, treatment and manufacture); and (3) whether the materials have a low impact when disposed of (e.g. can the material be deconstructed and reused or recycled to minimise waste). </t>
  </si>
  <si>
    <t xml:space="preserve">How does this proposal ensure resources are being sourced and disposed of in the most sustainable way? Consider whether: 
• the materials come from a sustainable, renewable source 
• the materials have low levels of associated CO2, known as embodied carbon
• the materials have a low impact when disposed of 
 </t>
  </si>
  <si>
    <t>How will this proposal support a transition from unsustainable transport (such as private petrol cars) to sustainable alternatives? Consider:
• Active travel (e.g. walking, scooting, and cycling), 
• Public transport (e.g. buses and trains),
• Electric vehicles. 
• Provision of vehicles and infrastructure (e.g. charging points, bike racks, cycle lanes, pedestrian crossings)</t>
  </si>
  <si>
    <t xml:space="preserve">How will this proposal transform the current landscape and how it is used/maintained? Consider:
• Changes to surface permeability (e.g. non-permeable concrete or tarmac surfaces versus permeable gravel or paving),
• Changes in land use (e.g. grassland to agriculture or new developments)
• Green infrastructure (e.g. trees, retention ponds for flood management). 
</t>
  </si>
  <si>
    <t xml:space="preserve">Land use change is the process where human activities change the size and/or purpose of a piece of land, including how the land is managed. Key impacts are: water quality; availability of water resources; management of flood risk; storage of carbon in soil; habitats for species; and availability of green open space for communities. Also consider whether the change in land use or management is permanent or reversible when selecting the level of impact.
</t>
  </si>
  <si>
    <t xml:space="preserve">How will this proposal affect the health of soil and waterways? Projecta involving a change in land-use type or management practices should comsider the impact on nitrate/phosphate levels.  Levels can be affected by:
• the use of fertilisers and pesticides in farming, 
• manure and animal waste running off into waterways, 
• sewage discharges during heavy floods, 
• leaks or spills from construction
</t>
  </si>
  <si>
    <t xml:space="preserve">Impact Assessment Tool - v.1 </t>
  </si>
  <si>
    <t>Purpose</t>
  </si>
  <si>
    <t>The purpose of this tool is to consider the wide range of possible impacts that a proposed project/policy could have on environmental and social criteria.
- Completing this assessment as early as possible will help shape a project or policy into a strong proposal by highlighting positive areas and areas for improvement.
- Use of this tool will also help ensure projects and policies are meeting Council commitments to climate as well as other Council priorities.</t>
  </si>
  <si>
    <t>Guidance on completing this tool:</t>
  </si>
  <si>
    <t>Project Details</t>
  </si>
  <si>
    <t>To be completed. This tab provides a record of the project title, aims, and responsible officer.</t>
  </si>
  <si>
    <t>Environment</t>
  </si>
  <si>
    <t>All sections must be completed. This tab asks questions on 10 environmental criteria.</t>
  </si>
  <si>
    <t>All sections must be completed. This tab asks questions on 11 social criteria.</t>
  </si>
  <si>
    <t>Dashboard</t>
  </si>
  <si>
    <t>This tab will automatically be filled in based on the answers to the Environment and Social tabs.</t>
  </si>
  <si>
    <t>Review Report</t>
  </si>
  <si>
    <t>This tab will automatically be filled in based on the answers to the Environment and Social tabs. Responses can be checked and recommendations to improve can be made.</t>
  </si>
  <si>
    <t>Answering each section:</t>
  </si>
  <si>
    <r>
      <t>You will see '</t>
    </r>
    <r>
      <rPr>
        <u/>
        <sz val="11"/>
        <color theme="1"/>
        <rFont val="Calibri"/>
        <family val="2"/>
        <scheme val="minor"/>
      </rPr>
      <t>More Info</t>
    </r>
    <r>
      <rPr>
        <sz val="11"/>
        <color theme="1"/>
        <rFont val="Calibri"/>
        <family val="2"/>
        <scheme val="minor"/>
      </rPr>
      <t>' boxes beneath each new criteria. This provides further information on considerations that might affect that criteria. 
Check this to see if your project relates to any of these by hovering over the red arrow.</t>
    </r>
  </si>
  <si>
    <t>Please add your justifications for your answers in the free text box at the end of each section. This helps with the review process and provides a track record as the project develops.</t>
  </si>
  <si>
    <t>Blank</t>
  </si>
  <si>
    <t>Likely to have a positive impact</t>
  </si>
  <si>
    <t>• Improving insulation, draught-proofing</t>
  </si>
  <si>
    <t>• Enforcing minimum energy efficiency standards</t>
  </si>
  <si>
    <t>• Energy bill support</t>
  </si>
  <si>
    <t>Likely to have a negative impact</t>
  </si>
  <si>
    <t>• New infrastructure increasing the value of an area (gentrification)</t>
  </si>
  <si>
    <t>• Closure of a community space</t>
  </si>
  <si>
    <t>• Reduced opening hours of a community/cultural space</t>
  </si>
  <si>
    <t>Likely to improve access</t>
  </si>
  <si>
    <t>• Location accessible on foot, by bus, and by car</t>
  </si>
  <si>
    <t>• Forms available online and in person</t>
  </si>
  <si>
    <t>• Making recordings available where appropriate</t>
  </si>
  <si>
    <t>• Resources in multiple languages</t>
  </si>
  <si>
    <t>• Availability of an interpreter</t>
  </si>
  <si>
    <t>Likely to reduce access</t>
  </si>
  <si>
    <t>• Location only accessible by car</t>
  </si>
  <si>
    <t>• Forms only available online, or only in person</t>
  </si>
  <si>
    <t>• Increasing costs (subscription, fees, fares etc.)</t>
  </si>
  <si>
    <t>• Improving insulation in buildings</t>
  </si>
  <si>
    <t>• Replacing gas/oil boilers with air-source heat pumps</t>
  </si>
  <si>
    <t>• Encouraging public transport, walking, cycling</t>
  </si>
  <si>
    <t>• Reducing the amount of waste produced</t>
  </si>
  <si>
    <t>• Road closures with detours increase travel time</t>
  </si>
  <si>
    <t>• Temporary relocation of a service (if further away)</t>
  </si>
  <si>
    <t>• Increase in energy use of a building</t>
  </si>
  <si>
    <t>• Replacing grassland/woodland with agriculture</t>
  </si>
  <si>
    <t>• Wildflower meadows</t>
  </si>
  <si>
    <t>• Adding bird/bat boxes or creating ponds</t>
  </si>
  <si>
    <t>• Litter picking</t>
  </si>
  <si>
    <t>• Creating hedgerows or planting trees</t>
  </si>
  <si>
    <t>• Increasing noise or artificial light levels</t>
  </si>
  <si>
    <t>• Outdoor events in the short term</t>
  </si>
  <si>
    <t>• Increasing fertiliser, pesticide or other chemical use</t>
  </si>
  <si>
    <t xml:space="preserve">• Flood defences </t>
  </si>
  <si>
    <t>• Artificial and natural shading</t>
  </si>
  <si>
    <t>• Natural flood management (SuDS and trees)</t>
  </si>
  <si>
    <t>• Insulating buildings</t>
  </si>
  <si>
    <t>• Awareness campaigns</t>
  </si>
  <si>
    <t>• New fossil fuel heating (gas boilers, oil boilers)</t>
  </si>
  <si>
    <t>• Infrastructure on flood plains</t>
  </si>
  <si>
    <t>• Increasing energy demand (heating or electricity)</t>
  </si>
  <si>
    <t>• Removal of natural cooling (e.g. shading trees)</t>
  </si>
  <si>
    <t>• Leasing or renting an item if only using once</t>
  </si>
  <si>
    <t>• FSC-certified wood products</t>
  </si>
  <si>
    <t>• Recyclable products</t>
  </si>
  <si>
    <t>• Single-use products/non-recyclable products</t>
  </si>
  <si>
    <t>• Hazardous materials that will go to landfill</t>
  </si>
  <si>
    <t>• Construction</t>
  </si>
  <si>
    <r>
      <t>•</t>
    </r>
    <r>
      <rPr>
        <sz val="11"/>
        <color theme="1"/>
        <rFont val="Calibri"/>
        <family val="2"/>
        <scheme val="minor"/>
      </rPr>
      <t xml:space="preserve"> Reducing use of petrol or deisel vehicles</t>
    </r>
  </si>
  <si>
    <t>• Road closures which increase standing (idling) traffic</t>
  </si>
  <si>
    <t>• Removing fossil fuel fires and stoves (i.e. log burners)</t>
  </si>
  <si>
    <r>
      <t>•</t>
    </r>
    <r>
      <rPr>
        <sz val="11"/>
        <color theme="1"/>
        <rFont val="Calibri"/>
        <family val="2"/>
        <scheme val="minor"/>
      </rPr>
      <t xml:space="preserve"> Increasing the amount of vehicles on roads</t>
    </r>
  </si>
  <si>
    <r>
      <t>•</t>
    </r>
    <r>
      <rPr>
        <sz val="11"/>
        <color theme="1"/>
        <rFont val="Calibri"/>
        <family val="2"/>
        <scheme val="minor"/>
      </rPr>
      <t xml:space="preserve"> Improving ventilation in buildings</t>
    </r>
  </si>
  <si>
    <r>
      <t>•</t>
    </r>
    <r>
      <rPr>
        <sz val="11"/>
        <color theme="1"/>
        <rFont val="Calibri"/>
        <family val="2"/>
        <scheme val="minor"/>
      </rPr>
      <t xml:space="preserve"> Moving services closer to communities</t>
    </r>
  </si>
  <si>
    <r>
      <t>•</t>
    </r>
    <r>
      <rPr>
        <sz val="11"/>
        <color theme="1"/>
        <rFont val="Calibri"/>
        <family val="2"/>
        <scheme val="minor"/>
      </rPr>
      <t xml:space="preserve"> Increasing public transport options</t>
    </r>
  </si>
  <si>
    <r>
      <t>•</t>
    </r>
    <r>
      <rPr>
        <sz val="11"/>
        <color theme="1"/>
        <rFont val="Calibri"/>
        <family val="2"/>
        <scheme val="minor"/>
      </rPr>
      <t xml:space="preserve"> Installing cycle racks or offering bike repairs</t>
    </r>
  </si>
  <si>
    <r>
      <t xml:space="preserve">• </t>
    </r>
    <r>
      <rPr>
        <sz val="11"/>
        <color theme="1"/>
        <rFont val="Calibri"/>
        <family val="2"/>
        <scheme val="minor"/>
      </rPr>
      <t>Improving cycling and walking infrastructure</t>
    </r>
  </si>
  <si>
    <r>
      <t>•</t>
    </r>
    <r>
      <rPr>
        <sz val="11"/>
        <color theme="1"/>
        <rFont val="Calibri"/>
        <family val="2"/>
        <scheme val="minor"/>
      </rPr>
      <t xml:space="preserve"> Reducing bus services</t>
    </r>
  </si>
  <si>
    <r>
      <t>•</t>
    </r>
    <r>
      <rPr>
        <sz val="11"/>
        <color theme="1"/>
        <rFont val="Calibri"/>
        <family val="2"/>
        <scheme val="minor"/>
      </rPr>
      <t xml:space="preserve"> New diesel fleet vehicles</t>
    </r>
  </si>
  <si>
    <r>
      <t>•</t>
    </r>
    <r>
      <rPr>
        <sz val="11"/>
        <color theme="1"/>
        <rFont val="Calibri"/>
        <family val="2"/>
        <scheme val="minor"/>
      </rPr>
      <t xml:space="preserve"> Reducing use of petrol or diesel vehicles</t>
    </r>
  </si>
  <si>
    <r>
      <t>•</t>
    </r>
    <r>
      <rPr>
        <sz val="11"/>
        <color theme="1"/>
        <rFont val="Calibri"/>
        <family val="2"/>
        <scheme val="minor"/>
      </rPr>
      <t xml:space="preserve"> Improving access to car parks</t>
    </r>
  </si>
  <si>
    <r>
      <t>•</t>
    </r>
    <r>
      <rPr>
        <sz val="11"/>
        <color theme="1"/>
        <rFont val="Calibri"/>
        <family val="2"/>
        <scheme val="minor"/>
      </rPr>
      <t xml:space="preserve"> Closing cycle paths</t>
    </r>
  </si>
  <si>
    <r>
      <t>•</t>
    </r>
    <r>
      <rPr>
        <sz val="11"/>
        <color theme="1"/>
        <rFont val="Calibri"/>
        <family val="2"/>
        <scheme val="minor"/>
      </rPr>
      <t xml:space="preserve"> Covering soil or grass with tarmac</t>
    </r>
  </si>
  <si>
    <r>
      <t>•</t>
    </r>
    <r>
      <rPr>
        <sz val="11"/>
        <color theme="1"/>
        <rFont val="Calibri"/>
        <family val="2"/>
        <scheme val="minor"/>
      </rPr>
      <t xml:space="preserve"> Removing concrete to expose soil</t>
    </r>
  </si>
  <si>
    <r>
      <t>•</t>
    </r>
    <r>
      <rPr>
        <sz val="11"/>
        <color theme="1"/>
        <rFont val="Calibri"/>
        <family val="2"/>
        <scheme val="minor"/>
      </rPr>
      <t xml:space="preserve"> Building houses on greenfield sites</t>
    </r>
  </si>
  <si>
    <r>
      <t>•</t>
    </r>
    <r>
      <rPr>
        <sz val="11"/>
        <color theme="1"/>
        <rFont val="Calibri"/>
        <family val="2"/>
        <scheme val="minor"/>
      </rPr>
      <t xml:space="preserve"> Removing woodland</t>
    </r>
  </si>
  <si>
    <r>
      <t>•</t>
    </r>
    <r>
      <rPr>
        <sz val="11"/>
        <color theme="1"/>
        <rFont val="Calibri"/>
        <family val="2"/>
        <scheme val="minor"/>
      </rPr>
      <t xml:space="preserve"> Sustainable Urban Drainage Systems</t>
    </r>
  </si>
  <si>
    <t>• Trees, hedgerows and grasslands filter pollutants</t>
  </si>
  <si>
    <t>• Sustainable draining practices</t>
  </si>
  <si>
    <t>• Non-permeable surfaces (e.g. tarmac) increase run-off</t>
  </si>
  <si>
    <t>• Relocating waste handling services</t>
  </si>
  <si>
    <t>• Extending service opening hours</t>
  </si>
  <si>
    <t>• New machinery</t>
  </si>
  <si>
    <t>• Installing LED lighting</t>
  </si>
  <si>
    <t>• Behaviour change - switching off equipment</t>
  </si>
  <si>
    <t>• Renewable energy generation</t>
  </si>
  <si>
    <t>• Improving insulation of buildings</t>
  </si>
  <si>
    <t>• Opening a new service, such as a cafe</t>
  </si>
  <si>
    <t xml:space="preserve">• Increasing room temperature with gas heating </t>
  </si>
  <si>
    <t>Does your project relate to any of the following?</t>
  </si>
  <si>
    <t>Likely to be more sustainable:</t>
  </si>
  <si>
    <t>Likely to be less sustainable:</t>
  </si>
  <si>
    <t>• Using locally produced goods</t>
  </si>
  <si>
    <t>• Re-using materials</t>
  </si>
  <si>
    <t>• Material made using fossil fuels, such as plastic</t>
  </si>
  <si>
    <t>Likely to reduce waste:</t>
  </si>
  <si>
    <t>Likely to increase waste:</t>
  </si>
  <si>
    <t>• Improved recycling services</t>
  </si>
  <si>
    <t>• Repair café or workshop</t>
  </si>
  <si>
    <t>• Purchasing single-use products</t>
  </si>
  <si>
    <t>• Demolishing a building</t>
  </si>
  <si>
    <t>• A new housing development</t>
  </si>
  <si>
    <t>• A community food bank</t>
  </si>
  <si>
    <t>• A new supermarket near local community</t>
  </si>
  <si>
    <t>• Increased food costs</t>
  </si>
  <si>
    <t>• Subsidised meals</t>
  </si>
  <si>
    <t>• Changing agricultural land or allotments to houses</t>
  </si>
  <si>
    <t xml:space="preserve">How will this proposal provide equal chances for people to live a healthy life and impact mental and physical health? Consider:
• access to services 
• quality of housing
• air pollution
</t>
  </si>
  <si>
    <t>Likely to improve health &amp; wellbeing:</t>
  </si>
  <si>
    <t>Likely to impede health &amp; wellbeing:</t>
  </si>
  <si>
    <t>• Closing a leisure centre</t>
  </si>
  <si>
    <t>• New medical centre or service</t>
  </si>
  <si>
    <t>• Impoved access to cycle infrastructure</t>
  </si>
  <si>
    <t>• Housing stock repairs</t>
  </si>
  <si>
    <t>• Persistent noise disturbances</t>
  </si>
  <si>
    <t>• Access to green spaces</t>
  </si>
  <si>
    <t>• Relocating/closing a social service</t>
  </si>
  <si>
    <t>• Increased traffic</t>
  </si>
  <si>
    <t>• Increased cost of living</t>
  </si>
  <si>
    <t>• Providing free temporary accommodation</t>
  </si>
  <si>
    <t>• Reducing rights for tenants</t>
  </si>
  <si>
    <t>• Increasing rental fees</t>
  </si>
  <si>
    <t>• Opening a new school</t>
  </si>
  <si>
    <t>• Offering apprenticeships</t>
  </si>
  <si>
    <t>• Providing volunteering opportunities</t>
  </si>
  <si>
    <t>• Increasing rental fees for education providers</t>
  </si>
  <si>
    <t>• New housing development without adequate infrastructure</t>
  </si>
  <si>
    <t>• Changing the price of learning experiences</t>
  </si>
  <si>
    <t>• Improving access to green spaces</t>
  </si>
  <si>
    <t>• New walkways or cycle paths</t>
  </si>
  <si>
    <t>• Improved bus services</t>
  </si>
  <si>
    <t>• Improving community buildings</t>
  </si>
  <si>
    <t>• Relocating key services</t>
  </si>
  <si>
    <t>• Closing community centres</t>
  </si>
  <si>
    <t>• Roadworks</t>
  </si>
  <si>
    <t>• Raising awareness of available resources</t>
  </si>
  <si>
    <t>• Use of PDFs for information</t>
  </si>
  <si>
    <t>• An apprenticeship scheme</t>
  </si>
  <si>
    <t xml:space="preserve">• Large development requiring labourers </t>
  </si>
  <si>
    <t>• Increase in business or energy rates</t>
  </si>
  <si>
    <t>• Business closure</t>
  </si>
  <si>
    <t>• Reduced rail services</t>
  </si>
  <si>
    <t>• Longer opening hours for an attraction</t>
  </si>
  <si>
    <t xml:space="preserve">• Improving outdoor lighting </t>
  </si>
  <si>
    <t>• New predestrian crossing</t>
  </si>
  <si>
    <t>• Increasing footfall in quieter areas</t>
  </si>
  <si>
    <t>• Closing community centres or social services</t>
  </si>
  <si>
    <t xml:space="preserve">• Longer alcohol licensing hours </t>
  </si>
  <si>
    <t>• Increased unemployment rates</t>
  </si>
  <si>
    <t>• Consultation meetings held at various times</t>
  </si>
  <si>
    <t>• Using online public consultation platforms</t>
  </si>
  <si>
    <t xml:space="preserve">• Involving students in decision making </t>
  </si>
  <si>
    <t>• Not keeping staff or the public informed of changes</t>
  </si>
  <si>
    <t>• Only consulting with a small group of available people</t>
  </si>
  <si>
    <t>• Ignoring negative comments</t>
  </si>
  <si>
    <r>
      <t>•</t>
    </r>
    <r>
      <rPr>
        <sz val="11"/>
        <color theme="1"/>
        <rFont val="Calibri"/>
        <family val="2"/>
        <scheme val="minor"/>
      </rPr>
      <t xml:space="preserve"> New industrial or constructon sites</t>
    </r>
  </si>
  <si>
    <r>
      <t>•</t>
    </r>
    <r>
      <rPr>
        <sz val="11"/>
        <color theme="1"/>
        <rFont val="Calibri"/>
        <family val="2"/>
        <scheme val="minor"/>
      </rPr>
      <t xml:space="preserve"> Tree or seed planting</t>
    </r>
  </si>
  <si>
    <t>• Reducing green space or interrupting a wildlife corridor</t>
  </si>
  <si>
    <t>• Decreased use of fertilisers or pesticides</t>
  </si>
  <si>
    <t>• Increased use of fertilisers or pesticides</t>
  </si>
  <si>
    <t>• Excessive use of concrete</t>
  </si>
  <si>
    <t>• An affordable restaurant in a local community</t>
  </si>
  <si>
    <t>• Shop closures</t>
  </si>
  <si>
    <t>• A community event</t>
  </si>
  <si>
    <t>• Opening a new supermarket</t>
  </si>
  <si>
    <t xml:space="preserve">Sustainable Materials </t>
  </si>
  <si>
    <t>PDF report</t>
  </si>
  <si>
    <t>If your answer to question a) is "Not applicable/No Impact" then the answer boxes for questions b) and c) will turn grey.</t>
  </si>
  <si>
    <t xml:space="preserve">This tab will automatically be filled in. To create the PDF go to File - Export - create PDF. Ensure it is set to Active Sheets then publish. </t>
  </si>
  <si>
    <t>blue</t>
  </si>
  <si>
    <t>light blue</t>
  </si>
  <si>
    <t xml:space="preserve">Recommendation </t>
  </si>
  <si>
    <t xml:space="preserve">3. Housing </t>
  </si>
  <si>
    <t>green</t>
  </si>
  <si>
    <t>light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</si>
</sst>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3"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u/>
      <sz val="11"/>
      <color theme="1"/>
      <name val="Calibri"/>
      <family val="2"/>
      <scheme val="minor"/>
    </font>
    <font>
      <sz val="10"/>
      <color theme="1"/>
      <name val="Calibri"/>
      <family val="2"/>
      <scheme val="minor"/>
    </font>
    <font>
      <b/>
      <sz val="14"/>
      <color theme="1"/>
      <name val="Calibri"/>
      <family val="2"/>
      <scheme val="minor"/>
    </font>
    <font>
      <sz val="8"/>
      <color rgb="FF000000"/>
      <name val="Segoe UI"/>
      <family val="2"/>
    </font>
    <font>
      <sz val="11"/>
      <color theme="5" tint="-0.249977111117893"/>
      <name val="Calibri"/>
      <family val="2"/>
      <scheme val="minor"/>
    </font>
    <font>
      <sz val="11"/>
      <name val="Calibri"/>
      <family val="2"/>
      <scheme val="minor"/>
    </font>
    <font>
      <sz val="9"/>
      <color indexed="81"/>
      <name val="Tahoma"/>
      <family val="2"/>
    </font>
    <font>
      <b/>
      <sz val="9"/>
      <color indexed="81"/>
      <name val="Tahoma"/>
      <family val="2"/>
    </font>
    <font>
      <b/>
      <u/>
      <sz val="16"/>
      <color theme="1"/>
      <name val="Calibri"/>
      <family val="2"/>
      <scheme val="minor"/>
    </font>
    <font>
      <b/>
      <sz val="11"/>
      <color rgb="FFFF0000"/>
      <name val="Calibri"/>
      <family val="2"/>
      <scheme val="minor"/>
    </font>
    <font>
      <sz val="10"/>
      <color theme="5" tint="-0.499984740745262"/>
      <name val="Calibri"/>
      <family val="2"/>
      <scheme val="minor"/>
    </font>
    <font>
      <sz val="11"/>
      <color rgb="FF000000"/>
      <name val="Calibri"/>
      <family val="2"/>
      <scheme val="minor"/>
    </font>
    <font>
      <b/>
      <sz val="11"/>
      <color rgb="FF000000"/>
      <name val="Calibri"/>
      <family val="2"/>
      <scheme val="minor"/>
    </font>
    <font>
      <b/>
      <sz val="11"/>
      <color theme="0"/>
      <name val="Calibri"/>
      <family val="2"/>
      <scheme val="minor"/>
    </font>
    <font>
      <b/>
      <sz val="12"/>
      <color theme="5" tint="-0.249977111117893"/>
      <name val="Calibri"/>
      <family val="2"/>
      <scheme val="minor"/>
    </font>
    <font>
      <b/>
      <u/>
      <sz val="12"/>
      <color theme="5" tint="-0.249977111117893"/>
      <name val="Calibri"/>
      <family val="2"/>
      <scheme val="minor"/>
    </font>
    <font>
      <b/>
      <u/>
      <sz val="11"/>
      <color theme="0"/>
      <name val="Calibri"/>
      <family val="2"/>
      <scheme val="minor"/>
    </font>
    <font>
      <sz val="10"/>
      <name val="Calibri"/>
      <family val="2"/>
      <scheme val="minor"/>
    </font>
    <font>
      <b/>
      <sz val="9"/>
      <color indexed="81"/>
      <name val="Century Gothic"/>
      <family val="2"/>
    </font>
    <font>
      <sz val="9"/>
      <color indexed="81"/>
      <name val="Century Gothic"/>
      <family val="2"/>
    </font>
    <font>
      <u/>
      <sz val="11"/>
      <color theme="10"/>
      <name val="Calibri"/>
      <family val="2"/>
      <scheme val="minor"/>
    </font>
    <font>
      <sz val="10"/>
      <color theme="5" tint="-0.249977111117893"/>
      <name val="Calibri"/>
      <family val="2"/>
      <scheme val="minor"/>
    </font>
    <font>
      <sz val="11"/>
      <color theme="9"/>
      <name val="Calibri"/>
      <family val="2"/>
      <scheme val="minor"/>
    </font>
    <font>
      <sz val="10"/>
      <color rgb="FF000000"/>
      <name val="Calibri"/>
      <family val="2"/>
      <scheme val="minor"/>
    </font>
    <font>
      <u/>
      <sz val="16"/>
      <color theme="1"/>
      <name val="Calibri"/>
      <family val="2"/>
      <scheme val="minor"/>
    </font>
    <font>
      <b/>
      <sz val="22"/>
      <color theme="1"/>
      <name val="Calibri"/>
      <family val="2"/>
      <scheme val="minor"/>
    </font>
    <font>
      <u/>
      <sz val="12"/>
      <color theme="1"/>
      <name val="Calibri"/>
      <family val="2"/>
      <scheme val="minor"/>
    </font>
    <font>
      <b/>
      <sz val="11"/>
      <color rgb="FF3F3F3F"/>
      <name val="Calibri"/>
      <family val="2"/>
      <scheme val="minor"/>
    </font>
    <font>
      <b/>
      <sz val="1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83A30"/>
        <bgColor indexed="64"/>
      </patternFill>
    </fill>
    <fill>
      <patternFill patternType="solid">
        <fgColor theme="7" tint="0.39997558519241921"/>
        <bgColor indexed="64"/>
      </patternFill>
    </fill>
    <fill>
      <patternFill patternType="solid">
        <fgColor theme="1"/>
        <bgColor indexed="64"/>
      </patternFill>
    </fill>
    <fill>
      <patternFill patternType="solid">
        <fgColor rgb="FFE12809"/>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bgColor indexed="64"/>
      </patternFill>
    </fill>
    <fill>
      <patternFill patternType="solid">
        <fgColor rgb="FFF2F2F2"/>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24" fillId="0" borderId="0" applyNumberFormat="0" applyFill="0" applyBorder="0" applyAlignment="0" applyProtection="0"/>
    <xf numFmtId="0" fontId="31" fillId="24" borderId="17" applyNumberFormat="0" applyAlignment="0" applyProtection="0"/>
  </cellStyleXfs>
  <cellXfs count="322">
    <xf numFmtId="0" fontId="0" fillId="0" borderId="0" xfId="0"/>
    <xf numFmtId="0" fontId="0" fillId="0" borderId="1" xfId="0" applyBorder="1"/>
    <xf numFmtId="0" fontId="2" fillId="0" borderId="2" xfId="0" applyFont="1" applyBorder="1"/>
    <xf numFmtId="1" fontId="0" fillId="0" borderId="0" xfId="0" applyNumberFormat="1"/>
    <xf numFmtId="0" fontId="0" fillId="3" borderId="0" xfId="0" applyFill="1"/>
    <xf numFmtId="0" fontId="0" fillId="3" borderId="5" xfId="0" applyFill="1" applyBorder="1" applyAlignment="1">
      <alignment horizontal="left" wrapText="1"/>
    </xf>
    <xf numFmtId="0" fontId="0" fillId="3" borderId="0" xfId="0" applyFill="1" applyAlignment="1">
      <alignment horizontal="left" wrapText="1"/>
    </xf>
    <xf numFmtId="0" fontId="0" fillId="5" borderId="5" xfId="0" applyFill="1" applyBorder="1" applyAlignment="1">
      <alignment horizontal="left" wrapText="1"/>
    </xf>
    <xf numFmtId="0" fontId="0" fillId="5" borderId="0" xfId="0" applyFill="1" applyAlignment="1">
      <alignment horizontal="left" wrapText="1"/>
    </xf>
    <xf numFmtId="0" fontId="0" fillId="4" borderId="1" xfId="0" applyFill="1" applyBorder="1"/>
    <xf numFmtId="0" fontId="0" fillId="5" borderId="5" xfId="0" applyFill="1" applyBorder="1"/>
    <xf numFmtId="0" fontId="0" fillId="5" borderId="0" xfId="0" applyFill="1"/>
    <xf numFmtId="0" fontId="2" fillId="5" borderId="5" xfId="0" applyFont="1" applyFill="1" applyBorder="1" applyAlignment="1">
      <alignment horizontal="left"/>
    </xf>
    <xf numFmtId="0" fontId="2" fillId="5" borderId="0" xfId="0" applyFont="1" applyFill="1" applyAlignment="1">
      <alignment horizontal="left"/>
    </xf>
    <xf numFmtId="0" fontId="1" fillId="4" borderId="1" xfId="0" applyFont="1" applyFill="1" applyBorder="1"/>
    <xf numFmtId="0" fontId="0" fillId="5" borderId="6" xfId="0" applyFill="1" applyBorder="1"/>
    <xf numFmtId="0" fontId="2" fillId="5" borderId="5" xfId="0" applyFont="1" applyFill="1" applyBorder="1"/>
    <xf numFmtId="0" fontId="2" fillId="5" borderId="0" xfId="0" applyFont="1" applyFill="1"/>
    <xf numFmtId="0" fontId="2" fillId="5" borderId="7" xfId="0" applyFont="1" applyFill="1" applyBorder="1"/>
    <xf numFmtId="0" fontId="0" fillId="5" borderId="8" xfId="0" applyFill="1" applyBorder="1"/>
    <xf numFmtId="0" fontId="0" fillId="2" borderId="1" xfId="0" applyFill="1" applyBorder="1"/>
    <xf numFmtId="0" fontId="2" fillId="0" borderId="0" xfId="0" applyFont="1"/>
    <xf numFmtId="0" fontId="3" fillId="3" borderId="0" xfId="0" applyFont="1" applyFill="1"/>
    <xf numFmtId="0" fontId="2" fillId="0" borderId="3" xfId="0" applyFont="1" applyBorder="1"/>
    <xf numFmtId="0" fontId="0" fillId="0" borderId="5" xfId="0" applyBorder="1" applyAlignment="1">
      <alignment wrapText="1"/>
    </xf>
    <xf numFmtId="0" fontId="0" fillId="0" borderId="6" xfId="0" applyBorder="1"/>
    <xf numFmtId="0" fontId="0" fillId="0" borderId="7" xfId="0" applyBorder="1"/>
    <xf numFmtId="0" fontId="0" fillId="0" borderId="13" xfId="0" applyBorder="1"/>
    <xf numFmtId="0" fontId="0" fillId="0" borderId="7" xfId="0" applyBorder="1" applyAlignment="1">
      <alignment wrapText="1"/>
    </xf>
    <xf numFmtId="0" fontId="4" fillId="0" borderId="12" xfId="0" applyFont="1" applyBorder="1"/>
    <xf numFmtId="0" fontId="0" fillId="0" borderId="0" xfId="0" applyAlignment="1">
      <alignment wrapText="1"/>
    </xf>
    <xf numFmtId="0" fontId="0" fillId="5" borderId="0" xfId="0" applyFill="1" applyAlignment="1">
      <alignment vertical="top"/>
    </xf>
    <xf numFmtId="0" fontId="2" fillId="8" borderId="3" xfId="0" applyFont="1" applyFill="1" applyBorder="1"/>
    <xf numFmtId="0" fontId="4" fillId="8" borderId="12" xfId="0" applyFont="1" applyFill="1" applyBorder="1"/>
    <xf numFmtId="0" fontId="0" fillId="8" borderId="0" xfId="0" applyFill="1"/>
    <xf numFmtId="0" fontId="0" fillId="8" borderId="5" xfId="0" applyFill="1" applyBorder="1" applyAlignment="1">
      <alignment wrapText="1"/>
    </xf>
    <xf numFmtId="0" fontId="0" fillId="8" borderId="6" xfId="0" applyFill="1" applyBorder="1"/>
    <xf numFmtId="0" fontId="6" fillId="9" borderId="0" xfId="0" applyFont="1" applyFill="1"/>
    <xf numFmtId="0" fontId="0" fillId="9" borderId="0" xfId="0" applyFill="1"/>
    <xf numFmtId="0" fontId="0" fillId="9" borderId="5" xfId="0" applyFill="1" applyBorder="1" applyAlignment="1">
      <alignment horizontal="left" wrapText="1"/>
    </xf>
    <xf numFmtId="0" fontId="0" fillId="9" borderId="0" xfId="0" applyFill="1" applyAlignment="1">
      <alignment horizontal="left" wrapText="1"/>
    </xf>
    <xf numFmtId="0" fontId="0" fillId="9" borderId="2" xfId="0" applyFill="1" applyBorder="1"/>
    <xf numFmtId="0" fontId="2" fillId="5" borderId="3" xfId="0" applyFont="1" applyFill="1" applyBorder="1"/>
    <xf numFmtId="0" fontId="0" fillId="5" borderId="4" xfId="0" applyFill="1" applyBorder="1"/>
    <xf numFmtId="0" fontId="0" fillId="2" borderId="0" xfId="0" applyFill="1"/>
    <xf numFmtId="0" fontId="0" fillId="2" borderId="14" xfId="0" applyFill="1" applyBorder="1"/>
    <xf numFmtId="0" fontId="0" fillId="2" borderId="15" xfId="0" applyFill="1" applyBorder="1"/>
    <xf numFmtId="0" fontId="0" fillId="2" borderId="16" xfId="0" applyFill="1" applyBorder="1"/>
    <xf numFmtId="0" fontId="3" fillId="0" borderId="0" xfId="0" applyFont="1"/>
    <xf numFmtId="0" fontId="8" fillId="0" borderId="0" xfId="0" applyFont="1"/>
    <xf numFmtId="0" fontId="8" fillId="5" borderId="5" xfId="0" applyFont="1" applyFill="1" applyBorder="1"/>
    <xf numFmtId="0" fontId="0" fillId="5" borderId="7" xfId="0" applyFill="1" applyBorder="1"/>
    <xf numFmtId="0" fontId="0" fillId="5" borderId="13" xfId="0" applyFill="1" applyBorder="1"/>
    <xf numFmtId="0" fontId="9" fillId="4" borderId="1" xfId="0" applyFont="1" applyFill="1" applyBorder="1"/>
    <xf numFmtId="0" fontId="0" fillId="5" borderId="12" xfId="0" applyFill="1" applyBorder="1"/>
    <xf numFmtId="0" fontId="4" fillId="5" borderId="0" xfId="0" applyFont="1" applyFill="1"/>
    <xf numFmtId="0" fontId="9" fillId="5" borderId="6" xfId="0" applyFont="1" applyFill="1" applyBorder="1"/>
    <xf numFmtId="0" fontId="2" fillId="2" borderId="0" xfId="0" applyFont="1" applyFill="1"/>
    <xf numFmtId="0" fontId="4" fillId="5" borderId="5" xfId="0" applyFont="1" applyFill="1" applyBorder="1"/>
    <xf numFmtId="0" fontId="6" fillId="2" borderId="0" xfId="0" applyFont="1" applyFill="1"/>
    <xf numFmtId="0" fontId="5" fillId="5" borderId="5" xfId="0" applyFont="1" applyFill="1" applyBorder="1"/>
    <xf numFmtId="0" fontId="8" fillId="5" borderId="0" xfId="0" applyFont="1" applyFill="1"/>
    <xf numFmtId="0" fontId="6" fillId="0" borderId="0" xfId="0" applyFont="1"/>
    <xf numFmtId="0" fontId="0" fillId="11" borderId="0" xfId="0" applyFill="1"/>
    <xf numFmtId="0" fontId="0" fillId="4" borderId="0" xfId="0" applyFill="1"/>
    <xf numFmtId="0" fontId="6" fillId="4" borderId="0" xfId="0" applyFont="1" applyFill="1"/>
    <xf numFmtId="0" fontId="0" fillId="13" borderId="0" xfId="0" applyFill="1"/>
    <xf numFmtId="0" fontId="2" fillId="11" borderId="0" xfId="0" applyFont="1" applyFill="1" applyAlignment="1">
      <alignment horizontal="center"/>
    </xf>
    <xf numFmtId="0" fontId="0" fillId="11" borderId="1" xfId="0" applyFill="1" applyBorder="1"/>
    <xf numFmtId="0" fontId="2" fillId="11" borderId="0" xfId="0" applyFont="1" applyFill="1"/>
    <xf numFmtId="0" fontId="4" fillId="11" borderId="0" xfId="0" applyFont="1" applyFill="1" applyAlignment="1">
      <alignment horizontal="center"/>
    </xf>
    <xf numFmtId="0" fontId="4" fillId="2" borderId="0" xfId="0" applyFont="1" applyFill="1"/>
    <xf numFmtId="0" fontId="6" fillId="13" borderId="0" xfId="0" applyFont="1" applyFill="1"/>
    <xf numFmtId="0" fontId="4" fillId="13" borderId="0" xfId="0" applyFont="1" applyFill="1"/>
    <xf numFmtId="0" fontId="2" fillId="13" borderId="0" xfId="0" applyFont="1" applyFill="1"/>
    <xf numFmtId="0" fontId="0" fillId="13" borderId="2" xfId="0" applyFill="1" applyBorder="1"/>
    <xf numFmtId="0" fontId="0" fillId="13" borderId="0" xfId="0" applyFill="1" applyAlignment="1">
      <alignment wrapText="1"/>
    </xf>
    <xf numFmtId="0" fontId="12" fillId="13" borderId="0" xfId="0" applyFont="1" applyFill="1"/>
    <xf numFmtId="0" fontId="0" fillId="13" borderId="0" xfId="0" applyFill="1" applyAlignment="1">
      <alignment horizontal="left" wrapText="1"/>
    </xf>
    <xf numFmtId="0" fontId="12" fillId="4" borderId="0" xfId="0" applyFont="1" applyFill="1"/>
    <xf numFmtId="0" fontId="0" fillId="4" borderId="0" xfId="0" applyFill="1" applyAlignment="1">
      <alignment horizontal="left" wrapText="1"/>
    </xf>
    <xf numFmtId="0" fontId="4" fillId="4" borderId="0" xfId="0" applyFont="1" applyFill="1"/>
    <xf numFmtId="0" fontId="2" fillId="4" borderId="0" xfId="0" applyFont="1" applyFill="1"/>
    <xf numFmtId="0" fontId="0" fillId="4" borderId="0" xfId="0" applyFill="1" applyAlignment="1">
      <alignment wrapText="1"/>
    </xf>
    <xf numFmtId="0" fontId="0" fillId="4" borderId="2" xfId="0" applyFill="1" applyBorder="1"/>
    <xf numFmtId="0" fontId="13" fillId="11" borderId="0" xfId="0" applyFont="1" applyFill="1" applyAlignment="1">
      <alignment horizontal="center"/>
    </xf>
    <xf numFmtId="0" fontId="2" fillId="0" borderId="0" xfId="0" applyFont="1" applyAlignment="1">
      <alignment horizontal="center"/>
    </xf>
    <xf numFmtId="0" fontId="0" fillId="14" borderId="3" xfId="0" applyFill="1" applyBorder="1"/>
    <xf numFmtId="0" fontId="0" fillId="14" borderId="5" xfId="0" applyFill="1" applyBorder="1"/>
    <xf numFmtId="0" fontId="0" fillId="14" borderId="7" xfId="0" applyFill="1" applyBorder="1"/>
    <xf numFmtId="0" fontId="0" fillId="6" borderId="3" xfId="0" applyFill="1" applyBorder="1"/>
    <xf numFmtId="0" fontId="0" fillId="6" borderId="5" xfId="0" applyFill="1" applyBorder="1"/>
    <xf numFmtId="0" fontId="0" fillId="6" borderId="7" xfId="0" applyFill="1" applyBorder="1"/>
    <xf numFmtId="0" fontId="0" fillId="7" borderId="9" xfId="0" applyFill="1" applyBorder="1"/>
    <xf numFmtId="0" fontId="1" fillId="16" borderId="3" xfId="0" applyFont="1" applyFill="1" applyBorder="1"/>
    <xf numFmtId="0" fontId="1" fillId="16" borderId="5" xfId="0" applyFont="1" applyFill="1" applyBorder="1"/>
    <xf numFmtId="0" fontId="1" fillId="16" borderId="7" xfId="0" applyFont="1" applyFill="1" applyBorder="1"/>
    <xf numFmtId="0" fontId="0" fillId="15" borderId="3" xfId="0" applyFill="1" applyBorder="1"/>
    <xf numFmtId="0" fontId="0" fillId="15" borderId="5" xfId="0" applyFill="1" applyBorder="1"/>
    <xf numFmtId="0" fontId="0" fillId="15" borderId="7" xfId="0" applyFill="1" applyBorder="1"/>
    <xf numFmtId="0" fontId="4" fillId="11" borderId="0" xfId="0" applyFont="1" applyFill="1"/>
    <xf numFmtId="0" fontId="4" fillId="11" borderId="0" xfId="0" applyFont="1" applyFill="1" applyAlignment="1">
      <alignment horizontal="right"/>
    </xf>
    <xf numFmtId="0" fontId="0" fillId="11" borderId="0" xfId="0" applyFill="1" applyAlignment="1">
      <alignment vertical="top"/>
    </xf>
    <xf numFmtId="0" fontId="0" fillId="2" borderId="0" xfId="0" applyFill="1" applyAlignment="1">
      <alignment vertical="top"/>
    </xf>
    <xf numFmtId="0" fontId="0" fillId="4" borderId="0" xfId="0" applyFill="1" applyAlignment="1">
      <alignment horizontal="right"/>
    </xf>
    <xf numFmtId="0" fontId="15" fillId="0" borderId="0" xfId="0" applyFont="1" applyAlignment="1">
      <alignment vertical="center"/>
    </xf>
    <xf numFmtId="0" fontId="4" fillId="4" borderId="0" xfId="0" applyFont="1" applyFill="1" applyAlignment="1">
      <alignment horizontal="right"/>
    </xf>
    <xf numFmtId="0" fontId="2" fillId="11" borderId="1" xfId="0" applyFont="1" applyFill="1" applyBorder="1"/>
    <xf numFmtId="0" fontId="16" fillId="0" borderId="0" xfId="0" applyFont="1" applyAlignment="1">
      <alignment vertical="center"/>
    </xf>
    <xf numFmtId="0" fontId="2" fillId="0" borderId="1" xfId="0" applyFont="1" applyBorder="1"/>
    <xf numFmtId="0" fontId="0" fillId="11" borderId="1" xfId="0" applyFill="1" applyBorder="1" applyAlignment="1">
      <alignment horizontal="right"/>
    </xf>
    <xf numFmtId="0" fontId="0" fillId="0" borderId="1" xfId="0" applyBorder="1" applyAlignment="1">
      <alignment horizontal="right"/>
    </xf>
    <xf numFmtId="0" fontId="0" fillId="4" borderId="0" xfId="0" applyFill="1" applyAlignment="1">
      <alignment horizontal="left"/>
    </xf>
    <xf numFmtId="0" fontId="18" fillId="4" borderId="0" xfId="0" applyFont="1" applyFill="1"/>
    <xf numFmtId="0" fontId="0" fillId="0" borderId="0" xfId="0" applyAlignment="1">
      <alignment horizontal="right"/>
    </xf>
    <xf numFmtId="0" fontId="0" fillId="0" borderId="0" xfId="0" applyAlignment="1">
      <alignment vertical="top" wrapText="1"/>
    </xf>
    <xf numFmtId="0" fontId="0" fillId="0" borderId="8" xfId="0" applyBorder="1" applyAlignment="1">
      <alignment horizontal="left" vertical="center"/>
    </xf>
    <xf numFmtId="0" fontId="0" fillId="0" borderId="8" xfId="0" applyBorder="1" applyAlignment="1">
      <alignment horizontal="left" vertical="top" wrapText="1"/>
    </xf>
    <xf numFmtId="0" fontId="0" fillId="0" borderId="7" xfId="0" applyBorder="1" applyAlignment="1">
      <alignment vertical="center" wrapText="1"/>
    </xf>
    <xf numFmtId="49" fontId="0" fillId="0" borderId="8" xfId="0" applyNumberFormat="1" applyBorder="1" applyAlignment="1">
      <alignment horizontal="left" vertical="top" wrapText="1"/>
    </xf>
    <xf numFmtId="0" fontId="17" fillId="17" borderId="3" xfId="0" applyFont="1" applyFill="1" applyBorder="1"/>
    <xf numFmtId="0" fontId="20" fillId="17" borderId="4" xfId="0" applyFont="1" applyFill="1" applyBorder="1"/>
    <xf numFmtId="0" fontId="20" fillId="17" borderId="12" xfId="0" applyFont="1" applyFill="1" applyBorder="1"/>
    <xf numFmtId="0" fontId="0" fillId="0" borderId="9" xfId="0" applyBorder="1" applyAlignment="1">
      <alignment vertical="center" wrapText="1"/>
    </xf>
    <xf numFmtId="0" fontId="0" fillId="0" borderId="10" xfId="0" applyBorder="1" applyAlignment="1">
      <alignment horizontal="left" vertical="center"/>
    </xf>
    <xf numFmtId="0" fontId="0" fillId="0" borderId="10" xfId="0" applyBorder="1" applyAlignment="1">
      <alignment horizontal="left" vertical="top" wrapText="1"/>
    </xf>
    <xf numFmtId="0" fontId="0" fillId="0" borderId="9" xfId="0" applyBorder="1" applyAlignment="1">
      <alignment wrapText="1"/>
    </xf>
    <xf numFmtId="49" fontId="0" fillId="0" borderId="10" xfId="0" applyNumberFormat="1" applyBorder="1" applyAlignment="1">
      <alignment horizontal="left" vertical="top" wrapText="1"/>
    </xf>
    <xf numFmtId="0" fontId="15" fillId="0" borderId="0" xfId="0" applyFont="1"/>
    <xf numFmtId="0" fontId="0" fillId="0" borderId="8" xfId="0" applyBorder="1" applyAlignment="1">
      <alignment horizontal="center" vertical="center"/>
    </xf>
    <xf numFmtId="0" fontId="0" fillId="0" borderId="8" xfId="0" applyBorder="1" applyAlignment="1">
      <alignment horizontal="center"/>
    </xf>
    <xf numFmtId="0" fontId="0" fillId="10" borderId="1" xfId="0" applyFill="1" applyBorder="1" applyAlignment="1">
      <alignment wrapText="1"/>
    </xf>
    <xf numFmtId="0" fontId="0" fillId="10" borderId="1" xfId="0" applyFill="1" applyBorder="1"/>
    <xf numFmtId="0" fontId="0" fillId="10" borderId="1" xfId="0" applyFill="1" applyBorder="1" applyAlignment="1">
      <alignment horizontal="left" vertical="top" wrapText="1"/>
    </xf>
    <xf numFmtId="0" fontId="2" fillId="10" borderId="1" xfId="0" applyFont="1" applyFill="1" applyBorder="1" applyAlignment="1">
      <alignment horizontal="left" vertical="top" wrapText="1"/>
    </xf>
    <xf numFmtId="14" fontId="0" fillId="10" borderId="1" xfId="0" applyNumberFormat="1" applyFill="1" applyBorder="1" applyAlignment="1">
      <alignment horizontal="left" vertical="top" wrapText="1"/>
    </xf>
    <xf numFmtId="0" fontId="0" fillId="0" borderId="11" xfId="0" applyBorder="1" applyAlignment="1">
      <alignment horizontal="center" vertical="center" wrapText="1"/>
    </xf>
    <xf numFmtId="0" fontId="9" fillId="0" borderId="0" xfId="0" applyFont="1"/>
    <xf numFmtId="0" fontId="14" fillId="2" borderId="0" xfId="0" applyFont="1" applyFill="1" applyAlignment="1">
      <alignment vertical="top" wrapText="1"/>
    </xf>
    <xf numFmtId="0" fontId="21" fillId="2" borderId="0" xfId="0" applyFont="1" applyFill="1" applyAlignment="1">
      <alignment vertical="top" wrapText="1"/>
    </xf>
    <xf numFmtId="0" fontId="0" fillId="0" borderId="0" xfId="0" applyAlignment="1">
      <alignment horizontal="left"/>
    </xf>
    <xf numFmtId="0" fontId="24" fillId="0" borderId="0" xfId="1"/>
    <xf numFmtId="0" fontId="0" fillId="2" borderId="0" xfId="0" applyFill="1" applyAlignment="1">
      <alignment horizontal="right"/>
    </xf>
    <xf numFmtId="0" fontId="0" fillId="2" borderId="0" xfId="0" applyFill="1" applyAlignment="1">
      <alignment vertical="center"/>
    </xf>
    <xf numFmtId="0" fontId="3" fillId="11" borderId="0" xfId="0" applyFont="1" applyFill="1"/>
    <xf numFmtId="0" fontId="1" fillId="11" borderId="0" xfId="0" applyFont="1" applyFill="1"/>
    <xf numFmtId="0" fontId="20" fillId="17" borderId="0" xfId="0" applyFont="1" applyFill="1"/>
    <xf numFmtId="0" fontId="25" fillId="2" borderId="0" xfId="0" applyFont="1" applyFill="1" applyAlignment="1">
      <alignment horizontal="right" wrapText="1"/>
    </xf>
    <xf numFmtId="0" fontId="8" fillId="2" borderId="0" xfId="0" applyFont="1" applyFill="1" applyAlignment="1">
      <alignment horizontal="right"/>
    </xf>
    <xf numFmtId="0" fontId="0" fillId="11" borderId="0" xfId="0" applyFill="1" applyAlignment="1">
      <alignment vertical="top" wrapText="1"/>
    </xf>
    <xf numFmtId="0" fontId="0" fillId="10" borderId="1" xfId="0" applyFill="1" applyBorder="1" applyAlignment="1">
      <alignment horizontal="left" vertical="top"/>
    </xf>
    <xf numFmtId="0" fontId="18" fillId="13" borderId="0" xfId="0" applyFont="1" applyFill="1"/>
    <xf numFmtId="0" fontId="0" fillId="19" borderId="5" xfId="0" applyFill="1" applyBorder="1"/>
    <xf numFmtId="0" fontId="0" fillId="19" borderId="3" xfId="0" applyFill="1" applyBorder="1"/>
    <xf numFmtId="0" fontId="0" fillId="19" borderId="7" xfId="0" applyFill="1" applyBorder="1"/>
    <xf numFmtId="0" fontId="24" fillId="0" borderId="0" xfId="1" applyAlignment="1">
      <alignment horizontal="center"/>
    </xf>
    <xf numFmtId="0" fontId="0" fillId="0" borderId="0" xfId="0" applyAlignment="1">
      <alignment horizontal="center"/>
    </xf>
    <xf numFmtId="0" fontId="24" fillId="0" borderId="0" xfId="1" applyAlignment="1">
      <alignment horizontal="left"/>
    </xf>
    <xf numFmtId="0" fontId="14" fillId="2" borderId="0" xfId="0" applyFont="1" applyFill="1" applyAlignment="1">
      <alignment horizontal="left" vertical="top" wrapText="1"/>
    </xf>
    <xf numFmtId="0" fontId="5" fillId="2" borderId="0" xfId="0" applyFont="1" applyFill="1" applyAlignment="1">
      <alignment vertical="top" wrapText="1"/>
    </xf>
    <xf numFmtId="0" fontId="0" fillId="2" borderId="0" xfId="0" applyFill="1" applyAlignment="1">
      <alignment vertical="top" wrapText="1"/>
    </xf>
    <xf numFmtId="0" fontId="1" fillId="2" borderId="0" xfId="0" applyFont="1" applyFill="1"/>
    <xf numFmtId="0" fontId="2" fillId="2" borderId="0" xfId="0" applyFont="1" applyFill="1" applyAlignment="1">
      <alignment horizontal="left"/>
    </xf>
    <xf numFmtId="0" fontId="24" fillId="2" borderId="0" xfId="1" applyFill="1"/>
    <xf numFmtId="0" fontId="0" fillId="21" borderId="0" xfId="0" applyFill="1"/>
    <xf numFmtId="0" fontId="29" fillId="2" borderId="0" xfId="0" applyFont="1" applyFill="1" applyAlignment="1">
      <alignment vertical="center"/>
    </xf>
    <xf numFmtId="0" fontId="30" fillId="2" borderId="0" xfId="0" applyFont="1" applyFill="1"/>
    <xf numFmtId="0" fontId="2" fillId="2" borderId="0" xfId="0" applyFont="1" applyFill="1" applyAlignment="1">
      <alignment horizontal="center"/>
    </xf>
    <xf numFmtId="0" fontId="0" fillId="2" borderId="0" xfId="0" applyFill="1" applyAlignment="1">
      <alignment horizontal="center"/>
    </xf>
    <xf numFmtId="0" fontId="9" fillId="2" borderId="0" xfId="0" applyFont="1" applyFill="1" applyAlignment="1">
      <alignment vertical="top" wrapText="1"/>
    </xf>
    <xf numFmtId="0" fontId="0" fillId="0" borderId="7"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lef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16" xfId="0" applyBorder="1" applyAlignment="1">
      <alignment vertical="center" wrapText="1"/>
    </xf>
    <xf numFmtId="0" fontId="0" fillId="0" borderId="1" xfId="0" applyBorder="1" applyAlignment="1">
      <alignment vertical="center" wrapText="1"/>
    </xf>
    <xf numFmtId="0" fontId="0" fillId="0" borderId="16" xfId="0" applyBorder="1" applyAlignment="1">
      <alignment horizontal="left" vertical="top" wrapText="1"/>
    </xf>
    <xf numFmtId="0" fontId="0" fillId="0" borderId="1" xfId="0" applyBorder="1" applyAlignment="1">
      <alignment vertical="top" wrapText="1"/>
    </xf>
    <xf numFmtId="0" fontId="0" fillId="0" borderId="15" xfId="0" applyBorder="1"/>
    <xf numFmtId="0" fontId="0" fillId="0" borderId="16" xfId="0" applyBorder="1" applyAlignment="1">
      <alignment vertical="top" wrapText="1"/>
    </xf>
    <xf numFmtId="0" fontId="0" fillId="0" borderId="16" xfId="0" applyBorder="1" applyAlignment="1">
      <alignment horizontal="right" vertical="center"/>
    </xf>
    <xf numFmtId="0" fontId="0" fillId="0" borderId="1" xfId="0" applyBorder="1" applyAlignment="1">
      <alignment horizontal="right" vertical="center"/>
    </xf>
    <xf numFmtId="8" fontId="0" fillId="0" borderId="0" xfId="0" applyNumberFormat="1"/>
    <xf numFmtId="0" fontId="31" fillId="24" borderId="0" xfId="2" applyBorder="1"/>
    <xf numFmtId="0" fontId="31" fillId="24" borderId="0" xfId="2" applyBorder="1" applyAlignment="1">
      <alignment horizontal="right"/>
    </xf>
    <xf numFmtId="0" fontId="4" fillId="4" borderId="0" xfId="0" applyFont="1" applyFill="1" applyAlignment="1">
      <alignment horizontal="center"/>
    </xf>
    <xf numFmtId="0" fontId="17" fillId="17" borderId="0" xfId="0" applyFont="1" applyFill="1"/>
    <xf numFmtId="0" fontId="27" fillId="0" borderId="0" xfId="0" applyFont="1" applyAlignment="1">
      <alignment horizontal="center" vertical="center"/>
    </xf>
    <xf numFmtId="0" fontId="0" fillId="0" borderId="8" xfId="0" applyBorder="1" applyAlignment="1">
      <alignment horizontal="left" vertical="top"/>
    </xf>
    <xf numFmtId="0" fontId="0" fillId="0" borderId="10" xfId="0" applyBorder="1" applyAlignment="1">
      <alignment horizontal="left" vertical="top"/>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17" fillId="17" borderId="5" xfId="0" applyFont="1" applyFill="1" applyBorder="1" applyAlignment="1">
      <alignment horizontal="left" vertical="top"/>
    </xf>
    <xf numFmtId="0" fontId="2" fillId="0" borderId="0" xfId="0" applyFont="1" applyAlignment="1">
      <alignment horizontal="left" vertical="top"/>
    </xf>
    <xf numFmtId="0" fontId="5" fillId="0" borderId="13" xfId="0" applyFont="1" applyBorder="1" applyAlignment="1">
      <alignment horizontal="justify" vertical="top" wrapText="1"/>
    </xf>
    <xf numFmtId="0" fontId="5" fillId="0" borderId="11" xfId="0" applyFont="1" applyBorder="1" applyAlignment="1">
      <alignment horizontal="justify" vertical="top" wrapText="1"/>
    </xf>
    <xf numFmtId="0" fontId="5" fillId="0" borderId="0" xfId="0" applyFont="1" applyAlignment="1">
      <alignment horizontal="justify" vertical="top" wrapText="1"/>
    </xf>
    <xf numFmtId="49" fontId="5" fillId="0" borderId="13" xfId="0" applyNumberFormat="1" applyFont="1" applyBorder="1" applyAlignment="1">
      <alignment horizontal="justify" vertical="top" wrapText="1"/>
    </xf>
    <xf numFmtId="49" fontId="5" fillId="0" borderId="11" xfId="0" applyNumberFormat="1" applyFont="1" applyBorder="1" applyAlignment="1">
      <alignment horizontal="justify" vertical="top" wrapText="1"/>
    </xf>
    <xf numFmtId="0" fontId="17" fillId="17" borderId="0" xfId="0" applyFont="1" applyFill="1" applyAlignment="1">
      <alignment horizontal="justify" vertical="top" wrapText="1"/>
    </xf>
    <xf numFmtId="0" fontId="0" fillId="0" borderId="0" xfId="0" applyAlignment="1">
      <alignment horizontal="justify" vertical="top"/>
    </xf>
    <xf numFmtId="0" fontId="17" fillId="17" borderId="0" xfId="0" applyFont="1" applyFill="1" applyAlignment="1">
      <alignment horizontal="justify" vertical="top"/>
    </xf>
    <xf numFmtId="0" fontId="0" fillId="0" borderId="1" xfId="0" applyBorder="1" applyAlignment="1">
      <alignment horizontal="justify" vertical="top"/>
    </xf>
    <xf numFmtId="0" fontId="24" fillId="4" borderId="0" xfId="1" applyFill="1"/>
    <xf numFmtId="0" fontId="0" fillId="0" borderId="0" xfId="0" applyAlignment="1">
      <alignment horizontal="left" wrapText="1"/>
    </xf>
    <xf numFmtId="0" fontId="0" fillId="0" borderId="0" xfId="0" applyAlignment="1">
      <alignment horizontal="left"/>
    </xf>
    <xf numFmtId="0" fontId="0" fillId="10" borderId="9" xfId="0" applyFill="1" applyBorder="1" applyAlignment="1">
      <alignment horizontal="left" vertical="top" wrapText="1"/>
    </xf>
    <xf numFmtId="0" fontId="0" fillId="10" borderId="10" xfId="0" applyFill="1" applyBorder="1" applyAlignment="1">
      <alignment horizontal="left" vertical="top" wrapText="1"/>
    </xf>
    <xf numFmtId="0" fontId="0" fillId="10" borderId="11" xfId="0" applyFill="1" applyBorder="1" applyAlignment="1">
      <alignment horizontal="left" vertical="top" wrapText="1"/>
    </xf>
    <xf numFmtId="0" fontId="5" fillId="2" borderId="0" xfId="0" applyFont="1" applyFill="1" applyAlignment="1">
      <alignment vertical="top" wrapText="1"/>
    </xf>
    <xf numFmtId="0" fontId="4" fillId="4" borderId="0" xfId="0" applyFont="1" applyFill="1" applyAlignment="1">
      <alignment horizontal="left"/>
    </xf>
    <xf numFmtId="0" fontId="2" fillId="4" borderId="0" xfId="0" applyFont="1" applyFill="1"/>
    <xf numFmtId="0" fontId="0" fillId="10" borderId="9" xfId="0" applyFill="1" applyBorder="1" applyAlignment="1">
      <alignment horizontal="left"/>
    </xf>
    <xf numFmtId="0" fontId="0" fillId="10" borderId="10" xfId="0" applyFill="1" applyBorder="1" applyAlignment="1">
      <alignment horizontal="left"/>
    </xf>
    <xf numFmtId="0" fontId="0" fillId="10" borderId="11" xfId="0" applyFill="1" applyBorder="1" applyAlignment="1">
      <alignment horizontal="left"/>
    </xf>
    <xf numFmtId="0" fontId="5" fillId="2" borderId="0" xfId="0" applyFont="1" applyFill="1" applyAlignment="1">
      <alignment horizontal="left" vertical="top" wrapText="1"/>
    </xf>
    <xf numFmtId="0" fontId="0" fillId="10" borderId="9" xfId="0" applyFill="1" applyBorder="1" applyAlignment="1">
      <alignment horizontal="left" wrapText="1"/>
    </xf>
    <xf numFmtId="0" fontId="0" fillId="10" borderId="10" xfId="0" applyFill="1" applyBorder="1" applyAlignment="1">
      <alignment horizontal="left" wrapText="1"/>
    </xf>
    <xf numFmtId="0" fontId="0" fillId="10" borderId="11" xfId="0" applyFill="1" applyBorder="1" applyAlignment="1">
      <alignment horizontal="left" wrapText="1"/>
    </xf>
    <xf numFmtId="0" fontId="2" fillId="4" borderId="0" xfId="0" applyFont="1" applyFill="1" applyAlignment="1">
      <alignment horizontal="left"/>
    </xf>
    <xf numFmtId="0" fontId="2" fillId="4" borderId="8" xfId="0" applyFont="1" applyFill="1" applyBorder="1" applyAlignment="1">
      <alignment horizontal="left"/>
    </xf>
    <xf numFmtId="0" fontId="5"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0" fontId="5" fillId="10" borderId="11" xfId="0" applyFont="1" applyFill="1" applyBorder="1" applyAlignment="1">
      <alignment horizontal="left" vertical="top" wrapText="1"/>
    </xf>
    <xf numFmtId="0" fontId="9" fillId="2" borderId="0" xfId="0" applyFont="1" applyFill="1" applyAlignment="1">
      <alignment vertical="top" wrapText="1"/>
    </xf>
    <xf numFmtId="0" fontId="0" fillId="2" borderId="0" xfId="0" applyFill="1" applyAlignment="1">
      <alignment vertical="top" wrapText="1"/>
    </xf>
    <xf numFmtId="0" fontId="5" fillId="2" borderId="0" xfId="0" applyFont="1" applyFill="1" applyAlignment="1">
      <alignment wrapText="1"/>
    </xf>
    <xf numFmtId="0" fontId="4" fillId="4" borderId="0" xfId="0" applyFont="1" applyFill="1" applyAlignment="1">
      <alignment horizontal="right"/>
    </xf>
    <xf numFmtId="0" fontId="14" fillId="2" borderId="0" xfId="0" applyFont="1" applyFill="1" applyAlignment="1">
      <alignment horizontal="left" vertical="top" wrapText="1"/>
    </xf>
    <xf numFmtId="0" fontId="28" fillId="11" borderId="0" xfId="0" applyFont="1" applyFill="1" applyAlignment="1">
      <alignment horizontal="center"/>
    </xf>
    <xf numFmtId="0" fontId="0" fillId="4" borderId="0" xfId="0" applyFill="1" applyAlignment="1">
      <alignment horizontal="left" wrapText="1"/>
    </xf>
    <xf numFmtId="0" fontId="5" fillId="2" borderId="0" xfId="0" applyFont="1" applyFill="1" applyAlignment="1">
      <alignment horizontal="left" wrapText="1"/>
    </xf>
    <xf numFmtId="0" fontId="4" fillId="4" borderId="0" xfId="0" applyFont="1" applyFill="1"/>
    <xf numFmtId="0" fontId="0" fillId="2" borderId="0" xfId="0" applyFill="1" applyAlignment="1">
      <alignment horizontal="left" vertical="top" wrapText="1"/>
    </xf>
    <xf numFmtId="0" fontId="0" fillId="4" borderId="0" xfId="0" applyFill="1" applyAlignment="1">
      <alignment horizontal="right"/>
    </xf>
    <xf numFmtId="0" fontId="32" fillId="14" borderId="1" xfId="0" applyFont="1" applyFill="1" applyBorder="1" applyAlignment="1">
      <alignment horizontal="center"/>
    </xf>
    <xf numFmtId="0" fontId="9" fillId="14" borderId="1" xfId="0" applyFont="1" applyFill="1" applyBorder="1" applyAlignment="1">
      <alignment horizontal="center"/>
    </xf>
    <xf numFmtId="0" fontId="2" fillId="20" borderId="9" xfId="0" applyFont="1" applyFill="1" applyBorder="1" applyAlignment="1">
      <alignment horizontal="center"/>
    </xf>
    <xf numFmtId="0" fontId="2" fillId="20" borderId="11" xfId="0" applyFont="1" applyFill="1" applyBorder="1" applyAlignment="1">
      <alignment horizontal="center"/>
    </xf>
    <xf numFmtId="0" fontId="2" fillId="22" borderId="1" xfId="0" applyFont="1" applyFill="1" applyBorder="1" applyAlignment="1">
      <alignment horizontal="center"/>
    </xf>
    <xf numFmtId="0" fontId="2" fillId="23" borderId="1" xfId="0" applyFont="1" applyFill="1" applyBorder="1" applyAlignment="1">
      <alignment horizontal="center"/>
    </xf>
    <xf numFmtId="0" fontId="0" fillId="0" borderId="0" xfId="0" applyAlignment="1">
      <alignment horizontal="left" vertical="top" wrapText="1"/>
    </xf>
    <xf numFmtId="0" fontId="0" fillId="13" borderId="0" xfId="0" applyFill="1" applyAlignment="1">
      <alignment horizontal="left" wrapText="1"/>
    </xf>
    <xf numFmtId="0" fontId="2" fillId="13" borderId="0" xfId="0" applyFont="1" applyFill="1" applyAlignment="1">
      <alignment horizontal="left"/>
    </xf>
    <xf numFmtId="0" fontId="2" fillId="13" borderId="8" xfId="0" applyFont="1" applyFill="1" applyBorder="1" applyAlignment="1">
      <alignment horizontal="left"/>
    </xf>
    <xf numFmtId="0" fontId="4" fillId="13" borderId="0" xfId="0" applyFont="1" applyFill="1" applyAlignment="1">
      <alignment horizontal="left"/>
    </xf>
    <xf numFmtId="0" fontId="2" fillId="13" borderId="0" xfId="0" applyFont="1" applyFill="1"/>
    <xf numFmtId="49" fontId="5" fillId="10" borderId="9" xfId="0" applyNumberFormat="1" applyFont="1" applyFill="1" applyBorder="1" applyAlignment="1">
      <alignment horizontal="left" vertical="top" wrapText="1"/>
    </xf>
    <xf numFmtId="49" fontId="5" fillId="10" borderId="10" xfId="0" applyNumberFormat="1" applyFont="1" applyFill="1" applyBorder="1" applyAlignment="1">
      <alignment horizontal="left" vertical="top" wrapText="1"/>
    </xf>
    <xf numFmtId="49" fontId="5" fillId="10" borderId="11" xfId="0" applyNumberFormat="1" applyFont="1" applyFill="1" applyBorder="1" applyAlignment="1">
      <alignment horizontal="left" vertical="top" wrapText="1"/>
    </xf>
    <xf numFmtId="0" fontId="0" fillId="13" borderId="0" xfId="0" applyFill="1" applyAlignment="1">
      <alignment horizontal="right"/>
    </xf>
    <xf numFmtId="49" fontId="5" fillId="10" borderId="9" xfId="0" applyNumberFormat="1" applyFont="1" applyFill="1" applyBorder="1" applyAlignment="1">
      <alignment horizontal="left" wrapText="1"/>
    </xf>
    <xf numFmtId="49" fontId="5" fillId="10" borderId="10" xfId="0" applyNumberFormat="1" applyFont="1" applyFill="1" applyBorder="1" applyAlignment="1">
      <alignment horizontal="left" wrapText="1"/>
    </xf>
    <xf numFmtId="49" fontId="5" fillId="10" borderId="11" xfId="0" applyNumberFormat="1" applyFont="1" applyFill="1" applyBorder="1" applyAlignment="1">
      <alignment horizontal="left" wrapText="1"/>
    </xf>
    <xf numFmtId="0" fontId="27" fillId="0" borderId="0" xfId="0" applyFont="1" applyAlignment="1">
      <alignment vertical="top"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13" fillId="9" borderId="0" xfId="0" applyFont="1" applyFill="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16" borderId="3" xfId="0" applyFill="1" applyBorder="1" applyAlignment="1">
      <alignment horizontal="center"/>
    </xf>
    <xf numFmtId="0" fontId="0" fillId="16" borderId="5" xfId="0" applyFill="1" applyBorder="1" applyAlignment="1">
      <alignment horizontal="center"/>
    </xf>
    <xf numFmtId="0" fontId="0" fillId="16" borderId="7" xfId="0" applyFill="1" applyBorder="1" applyAlignment="1">
      <alignment horizontal="center"/>
    </xf>
    <xf numFmtId="0" fontId="0" fillId="18" borderId="3" xfId="0" applyFill="1" applyBorder="1" applyAlignment="1">
      <alignment horizontal="center"/>
    </xf>
    <xf numFmtId="0" fontId="0" fillId="18" borderId="5" xfId="0" applyFill="1" applyBorder="1" applyAlignment="1">
      <alignment horizontal="center"/>
    </xf>
    <xf numFmtId="0" fontId="0" fillId="18" borderId="7" xfId="0" applyFill="1" applyBorder="1" applyAlignment="1">
      <alignment horizontal="center"/>
    </xf>
    <xf numFmtId="0" fontId="26" fillId="6" borderId="3" xfId="0" applyFont="1" applyFill="1" applyBorder="1" applyAlignment="1">
      <alignment horizontal="center"/>
    </xf>
    <xf numFmtId="0" fontId="26" fillId="6" borderId="5" xfId="0" applyFont="1" applyFill="1" applyBorder="1" applyAlignment="1">
      <alignment horizontal="center"/>
    </xf>
    <xf numFmtId="0" fontId="26" fillId="6" borderId="7" xfId="0" applyFont="1" applyFill="1" applyBorder="1" applyAlignment="1">
      <alignment horizontal="center"/>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0" fillId="14" borderId="3" xfId="0" applyFill="1" applyBorder="1" applyAlignment="1">
      <alignment horizontal="center"/>
    </xf>
    <xf numFmtId="0" fontId="0" fillId="14" borderId="5" xfId="0" applyFill="1" applyBorder="1" applyAlignment="1">
      <alignment horizontal="center"/>
    </xf>
    <xf numFmtId="0" fontId="0" fillId="14" borderId="7" xfId="0" applyFill="1" applyBorder="1" applyAlignment="1">
      <alignment horizontal="center"/>
    </xf>
    <xf numFmtId="0" fontId="3" fillId="0" borderId="0" xfId="0" applyFont="1" applyAlignment="1">
      <alignment horizontal="center"/>
    </xf>
    <xf numFmtId="0" fontId="0" fillId="5" borderId="5" xfId="0" applyFill="1" applyBorder="1" applyAlignment="1">
      <alignment horizontal="left" vertical="top"/>
    </xf>
    <xf numFmtId="0" fontId="0" fillId="5" borderId="0" xfId="0" applyFill="1" applyAlignment="1">
      <alignment horizontal="left" vertical="top"/>
    </xf>
    <xf numFmtId="0" fontId="2" fillId="5" borderId="3" xfId="0" applyFont="1" applyFill="1" applyBorder="1" applyAlignment="1">
      <alignment horizontal="left" wrapText="1"/>
    </xf>
    <xf numFmtId="0" fontId="2" fillId="5" borderId="4" xfId="0" applyFont="1" applyFill="1" applyBorder="1" applyAlignment="1">
      <alignment horizontal="left" wrapText="1"/>
    </xf>
    <xf numFmtId="0" fontId="2" fillId="5" borderId="12" xfId="0" applyFont="1" applyFill="1" applyBorder="1" applyAlignment="1">
      <alignment horizontal="left" wrapText="1"/>
    </xf>
    <xf numFmtId="0" fontId="0" fillId="5" borderId="5" xfId="0" applyFill="1" applyBorder="1" applyAlignment="1">
      <alignment horizontal="left" wrapText="1"/>
    </xf>
    <xf numFmtId="0" fontId="0" fillId="5" borderId="0" xfId="0" applyFill="1" applyAlignment="1">
      <alignment horizontal="left"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12" xfId="0" applyFont="1" applyFill="1" applyBorder="1" applyAlignment="1">
      <alignment horizontal="left" vertical="top" wrapText="1"/>
    </xf>
    <xf numFmtId="0" fontId="0" fillId="5" borderId="5" xfId="0" applyFill="1" applyBorder="1" applyAlignment="1">
      <alignment horizontal="left" vertical="top" wrapText="1"/>
    </xf>
    <xf numFmtId="0" fontId="0" fillId="5" borderId="0" xfId="0" applyFill="1" applyAlignment="1">
      <alignment horizontal="left" vertical="top" wrapText="1"/>
    </xf>
    <xf numFmtId="0" fontId="2" fillId="5" borderId="5" xfId="0" applyFont="1" applyFill="1" applyBorder="1" applyAlignment="1">
      <alignment horizontal="left" wrapText="1"/>
    </xf>
    <xf numFmtId="0" fontId="2" fillId="5" borderId="0" xfId="0" applyFont="1" applyFill="1" applyAlignment="1">
      <alignment horizontal="left" wrapText="1"/>
    </xf>
    <xf numFmtId="0" fontId="2" fillId="5" borderId="6" xfId="0" applyFont="1" applyFill="1" applyBorder="1" applyAlignment="1">
      <alignment horizontal="left" wrapText="1"/>
    </xf>
    <xf numFmtId="0" fontId="2" fillId="5" borderId="7" xfId="0" applyFont="1" applyFill="1" applyBorder="1" applyAlignment="1">
      <alignment horizontal="left" wrapText="1"/>
    </xf>
    <xf numFmtId="0" fontId="2" fillId="5" borderId="8" xfId="0" applyFont="1" applyFill="1" applyBorder="1" applyAlignment="1">
      <alignment horizontal="left" wrapText="1"/>
    </xf>
    <xf numFmtId="0" fontId="2" fillId="5" borderId="13" xfId="0" applyFont="1" applyFill="1" applyBorder="1" applyAlignment="1">
      <alignment horizontal="left" wrapText="1"/>
    </xf>
    <xf numFmtId="0" fontId="0" fillId="2" borderId="5" xfId="0" applyFill="1" applyBorder="1" applyAlignment="1">
      <alignment horizontal="left" wrapText="1"/>
    </xf>
    <xf numFmtId="0" fontId="0" fillId="2" borderId="0" xfId="0" applyFill="1" applyAlignment="1">
      <alignment horizontal="left" wrapText="1"/>
    </xf>
    <xf numFmtId="0" fontId="0" fillId="5" borderId="5" xfId="0" applyFill="1" applyBorder="1" applyAlignment="1">
      <alignment horizontal="left"/>
    </xf>
    <xf numFmtId="0" fontId="0" fillId="5" borderId="0" xfId="0" applyFill="1" applyAlignment="1">
      <alignment horizontal="left"/>
    </xf>
    <xf numFmtId="0" fontId="5" fillId="5" borderId="5" xfId="0" applyFont="1" applyFill="1" applyBorder="1" applyAlignment="1">
      <alignment horizontal="left" vertical="top" wrapText="1"/>
    </xf>
    <xf numFmtId="0" fontId="5" fillId="5" borderId="0" xfId="0" applyFont="1" applyFill="1" applyAlignment="1">
      <alignment horizontal="left" vertical="top" wrapText="1"/>
    </xf>
    <xf numFmtId="0" fontId="0" fillId="12" borderId="9" xfId="0" applyFill="1" applyBorder="1"/>
    <xf numFmtId="0" fontId="0" fillId="12" borderId="10" xfId="0" applyFill="1" applyBorder="1"/>
    <xf numFmtId="0" fontId="0" fillId="12" borderId="11" xfId="0" applyFill="1" applyBorder="1"/>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13" xfId="0" applyFont="1" applyFill="1" applyBorder="1" applyAlignment="1">
      <alignment horizontal="left"/>
    </xf>
    <xf numFmtId="0" fontId="2" fillId="5" borderId="5" xfId="0" applyFont="1" applyFill="1" applyBorder="1" applyAlignment="1">
      <alignment horizontal="left"/>
    </xf>
    <xf numFmtId="0" fontId="2" fillId="5" borderId="0" xfId="0" applyFont="1" applyFill="1" applyAlignment="1">
      <alignment horizontal="left"/>
    </xf>
    <xf numFmtId="0" fontId="2" fillId="5" borderId="6" xfId="0" applyFont="1" applyFill="1" applyBorder="1" applyAlignment="1">
      <alignment horizontal="left"/>
    </xf>
    <xf numFmtId="0" fontId="0" fillId="20" borderId="0" xfId="0" applyFill="1" applyAlignment="1">
      <alignment horizontal="center"/>
    </xf>
    <xf numFmtId="0" fontId="0" fillId="5" borderId="0" xfId="0" applyFill="1" applyAlignment="1">
      <alignment horizontal="center"/>
    </xf>
  </cellXfs>
  <cellStyles count="3">
    <cellStyle name="Hyperlink" xfId="1" builtinId="8"/>
    <cellStyle name="Normal" xfId="0" builtinId="0"/>
    <cellStyle name="Output" xfId="2" builtinId="21"/>
  </cellStyles>
  <dxfs count="92">
    <dxf>
      <font>
        <color rgb="FFFF0000"/>
      </font>
    </dxf>
    <dxf>
      <font>
        <color rgb="FFFF0000"/>
      </font>
    </dxf>
    <dxf>
      <fill>
        <patternFill>
          <bgColor theme="9" tint="0.79998168889431442"/>
        </patternFill>
      </fill>
    </dxf>
    <dxf>
      <fill>
        <patternFill>
          <bgColor theme="7" tint="0.79998168889431442"/>
        </patternFill>
      </fill>
    </dxf>
    <dxf>
      <fill>
        <patternFill>
          <bgColor theme="5" tint="0.79998168889431442"/>
        </patternFill>
      </fill>
    </dxf>
    <dxf>
      <fill>
        <patternFill>
          <bgColor theme="7" tint="0.39994506668294322"/>
        </patternFill>
      </fill>
    </dxf>
    <dxf>
      <fill>
        <patternFill>
          <bgColor rgb="FF92D050"/>
        </patternFill>
      </fill>
    </dxf>
    <dxf>
      <fill>
        <patternFill>
          <bgColor rgb="FFFF4343"/>
        </patternFill>
      </fill>
    </dxf>
    <dxf>
      <fill>
        <patternFill>
          <bgColor theme="7" tint="0.39994506668294322"/>
        </patternFill>
      </fill>
    </dxf>
    <dxf>
      <fill>
        <patternFill>
          <bgColor rgb="FF92D050"/>
        </patternFill>
      </fill>
    </dxf>
    <dxf>
      <fill>
        <patternFill>
          <bgColor rgb="FFFF4343"/>
        </patternFill>
      </fill>
    </dxf>
    <dxf>
      <fill>
        <patternFill>
          <bgColor theme="9"/>
        </patternFill>
      </fill>
    </dxf>
    <dxf>
      <fill>
        <patternFill>
          <bgColor theme="9" tint="0.39994506668294322"/>
        </patternFill>
      </fill>
    </dxf>
    <dxf>
      <fill>
        <patternFill>
          <bgColor theme="2" tint="-9.9948118533890809E-2"/>
        </patternFill>
      </fill>
    </dxf>
    <dxf>
      <fill>
        <patternFill>
          <bgColor theme="7"/>
        </patternFill>
      </fill>
    </dxf>
    <dxf>
      <fill>
        <patternFill>
          <bgColor rgb="FFE12809"/>
        </patternFill>
      </fill>
    </dxf>
    <dxf>
      <fill>
        <patternFill>
          <bgColor theme="9"/>
        </patternFill>
      </fill>
    </dxf>
    <dxf>
      <fill>
        <patternFill>
          <bgColor theme="9" tint="0.39994506668294322"/>
        </patternFill>
      </fill>
    </dxf>
    <dxf>
      <fill>
        <patternFill>
          <bgColor theme="2" tint="-9.9948118533890809E-2"/>
        </patternFill>
      </fill>
    </dxf>
    <dxf>
      <fill>
        <patternFill>
          <bgColor theme="7"/>
        </patternFill>
      </fill>
    </dxf>
    <dxf>
      <fill>
        <patternFill>
          <bgColor rgb="FFF53A1B"/>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rgb="FFFFC7CE"/>
        </patternFill>
      </fill>
    </dxf>
    <dxf>
      <fill>
        <patternFill>
          <bgColor theme="7" tint="0.79998168889431442"/>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9.9948118533890809E-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7CE"/>
        </patternFill>
      </fill>
    </dxf>
    <dxf>
      <fill>
        <patternFill>
          <bgColor theme="7" tint="0.79998168889431442"/>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s>
  <tableStyles count="0" defaultTableStyle="TableStyleMedium2" defaultPivotStyle="PivotStyleLight16"/>
  <colors>
    <mruColors>
      <color rgb="FFCCECFF"/>
      <color rgb="FFE12809"/>
      <color rgb="FFF83A30"/>
      <color rgb="FFFF4343"/>
      <color rgb="FFFF9900"/>
      <color rgb="FFFF3B3B"/>
      <color rgb="FFF53A1B"/>
      <color rgb="FFCCFFFF"/>
      <color rgb="FFABEC70"/>
      <color rgb="FF95E7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78730463553479"/>
          <c:y val="6.3675817615502436E-2"/>
          <c:w val="0.67642451746656451"/>
          <c:h val="0.93632418238449755"/>
        </c:manualLayout>
      </c:layout>
      <c:doughnutChart>
        <c:varyColors val="1"/>
        <c:ser>
          <c:idx val="0"/>
          <c:order val="0"/>
          <c:explosion val="15"/>
          <c:dPt>
            <c:idx val="0"/>
            <c:bubble3D val="0"/>
            <c:spPr>
              <a:solidFill>
                <a:schemeClr val="accent6"/>
              </a:solidFill>
              <a:ln w="19050">
                <a:solidFill>
                  <a:schemeClr val="lt1"/>
                </a:solidFill>
              </a:ln>
              <a:effectLst/>
            </c:spPr>
            <c:extLst>
              <c:ext xmlns:c16="http://schemas.microsoft.com/office/drawing/2014/chart" uri="{C3380CC4-5D6E-409C-BE32-E72D297353CC}">
                <c16:uniqueId val="{0000001D-C100-4940-87BF-E5765FC746B8}"/>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3-C100-4940-87BF-E5765FC746B8}"/>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A-C100-4940-87BF-E5765FC746B8}"/>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7-C100-4940-87BF-E5765FC746B8}"/>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31-C100-4940-87BF-E5765FC746B8}"/>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E-C100-4940-87BF-E5765FC746B8}"/>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14-C100-4940-87BF-E5765FC746B8}"/>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9-C100-4940-87BF-E5765FC746B8}"/>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8-C100-4940-87BF-E5765FC746B8}"/>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2-C100-4940-87BF-E5765FC746B8}"/>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F-C100-4940-87BF-E5765FC746B8}"/>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5-C100-4940-87BF-E5765FC746B8}"/>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0B-C100-4940-87BF-E5765FC746B8}"/>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9-C100-4940-87BF-E5765FC746B8}"/>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3-C100-4940-87BF-E5765FC746B8}"/>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0-C100-4940-87BF-E5765FC746B8}"/>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16-C100-4940-87BF-E5765FC746B8}"/>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C-C100-4940-87BF-E5765FC746B8}"/>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A-C100-4940-87BF-E5765FC746B8}"/>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4-C100-4940-87BF-E5765FC746B8}"/>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1-C100-4940-87BF-E5765FC746B8}"/>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7-C100-4940-87BF-E5765FC746B8}"/>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0D-C100-4940-87BF-E5765FC746B8}"/>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B-C100-4940-87BF-E5765FC746B8}"/>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5-C100-4940-87BF-E5765FC746B8}"/>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2-C100-4940-87BF-E5765FC746B8}"/>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8-C100-4940-87BF-E5765FC746B8}"/>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E-C100-4940-87BF-E5765FC746B8}"/>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2C-C100-4940-87BF-E5765FC746B8}"/>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6-C100-4940-87BF-E5765FC746B8}"/>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23-C100-4940-87BF-E5765FC746B8}"/>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9-C100-4940-87BF-E5765FC746B8}"/>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F-C100-4940-87BF-E5765FC746B8}"/>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D-C100-4940-87BF-E5765FC746B8}"/>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37-C100-4940-87BF-E5765FC746B8}"/>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4-C100-4940-87BF-E5765FC746B8}"/>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1A-C100-4940-87BF-E5765FC746B8}"/>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0-C100-4940-87BF-E5765FC746B8}"/>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E-C100-4940-87BF-E5765FC746B8}"/>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8-C100-4940-87BF-E5765FC746B8}"/>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25-C100-4940-87BF-E5765FC746B8}"/>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B-C100-4940-87BF-E5765FC746B8}"/>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11-C100-4940-87BF-E5765FC746B8}"/>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F-C100-4940-87BF-E5765FC746B8}"/>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9-C100-4940-87BF-E5765FC746B8}"/>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6-C100-4940-87BF-E5765FC746B8}"/>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1C-C100-4940-87BF-E5765FC746B8}"/>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2-C100-4940-87BF-E5765FC746B8}"/>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30-C100-4940-87BF-E5765FC746B8}"/>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A-C100-4940-87BF-E5765FC746B8}"/>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8-3E0A-4B1A-A1F7-6AFCC28C9474}"/>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A-3E0A-4B1A-A1F7-6AFCC28C9474}"/>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B-3E0A-4B1A-A1F7-6AFCC28C9474}"/>
              </c:ext>
            </c:extLst>
          </c:dPt>
          <c:dPt>
            <c:idx val="53"/>
            <c:bubble3D val="0"/>
            <c:explosion val="16"/>
            <c:spPr>
              <a:solidFill>
                <a:schemeClr val="bg1"/>
              </a:solidFill>
              <a:ln w="12700">
                <a:solidFill>
                  <a:schemeClr val="bg2">
                    <a:lumMod val="25000"/>
                  </a:schemeClr>
                </a:solidFill>
              </a:ln>
              <a:effectLst/>
            </c:spPr>
            <c:extLst>
              <c:ext xmlns:c16="http://schemas.microsoft.com/office/drawing/2014/chart" uri="{C3380CC4-5D6E-409C-BE32-E72D297353CC}">
                <c16:uniqueId val="{00000065-3E0A-4B1A-A1F7-6AFCC28C9474}"/>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6-3E0A-4B1A-A1F7-6AFCC28C9474}"/>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7-3E0A-4B1A-A1F7-6AFCC28C9474}"/>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9-3E0A-4B1A-A1F7-6AFCC28C9474}"/>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C-3E0A-4B1A-A1F7-6AFCC28C9474}"/>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6D-3E0A-4B1A-A1F7-6AFCC28C9474}"/>
              </c:ext>
            </c:extLst>
          </c:dPt>
          <c:dPt>
            <c:idx val="59"/>
            <c:bubble3D val="0"/>
            <c:spPr>
              <a:solidFill>
                <a:sysClr val="window" lastClr="FFFFFF"/>
              </a:solidFill>
              <a:ln w="12700">
                <a:solidFill>
                  <a:schemeClr val="bg2">
                    <a:lumMod val="25000"/>
                  </a:schemeClr>
                </a:solidFill>
              </a:ln>
              <a:effectLst/>
            </c:spPr>
            <c:extLst>
              <c:ext xmlns:c16="http://schemas.microsoft.com/office/drawing/2014/chart" uri="{C3380CC4-5D6E-409C-BE32-E72D297353CC}">
                <c16:uniqueId val="{00000064-3E0A-4B1A-A1F7-6AFCC28C94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'Env Wheel'!$B$2:$B$61</c:f>
              <c:numCache>
                <c:formatCode>General</c:formatCode>
                <c:ptCount val="60"/>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numCache>
            </c:numRef>
          </c:val>
          <c:extLst>
            <c:ext xmlns:c16="http://schemas.microsoft.com/office/drawing/2014/chart" uri="{C3380CC4-5D6E-409C-BE32-E72D297353CC}">
              <c16:uniqueId val="{00000000-C100-4940-87BF-E5765FC746B8}"/>
            </c:ext>
          </c:extLst>
        </c:ser>
        <c:dLbls>
          <c:showLegendKey val="0"/>
          <c:showVal val="1"/>
          <c:showCatName val="0"/>
          <c:showSerName val="0"/>
          <c:showPercent val="0"/>
          <c:showBubbleSize val="0"/>
          <c:showLeaderLines val="1"/>
        </c:dLbls>
        <c:firstSliceAng val="0"/>
        <c:holeSize val="61"/>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341965120346089E-2"/>
          <c:y val="0"/>
          <c:w val="0.68298294975014751"/>
          <c:h val="0.93694189400911887"/>
        </c:manualLayout>
      </c:layout>
      <c:doughnutChart>
        <c:varyColors val="1"/>
        <c:ser>
          <c:idx val="0"/>
          <c:order val="0"/>
          <c:explosion val="19"/>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BED-4C73-AEFD-D165DBCFEDD2}"/>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9BED-4C73-AEFD-D165DBCFEDD2}"/>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9BED-4C73-AEFD-D165DBCFEDD2}"/>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9BED-4C73-AEFD-D165DBCFEDD2}"/>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9BED-4C73-AEFD-D165DBCFEDD2}"/>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9BED-4C73-AEFD-D165DBCFEDD2}"/>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9BED-4C73-AEFD-D165DBCFEDD2}"/>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9BED-4C73-AEFD-D165DBCFEDD2}"/>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9BED-4C73-AEFD-D165DBCFEDD2}"/>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9BED-4C73-AEFD-D165DBCFEDD2}"/>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9BED-4C73-AEFD-D165DBCFEDD2}"/>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9BED-4C73-AEFD-D165DBCFEDD2}"/>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9BED-4C73-AEFD-D165DBCFEDD2}"/>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9BED-4C73-AEFD-D165DBCFEDD2}"/>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9BED-4C73-AEFD-D165DBCFEDD2}"/>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9BED-4C73-AEFD-D165DBCFEDD2}"/>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9BED-4C73-AEFD-D165DBCFEDD2}"/>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9BED-4C73-AEFD-D165DBCFEDD2}"/>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9BED-4C73-AEFD-D165DBCFEDD2}"/>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9BED-4C73-AEFD-D165DBCFEDD2}"/>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9BED-4C73-AEFD-D165DBCFEDD2}"/>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9BED-4C73-AEFD-D165DBCFEDD2}"/>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9BED-4C73-AEFD-D165DBCFEDD2}"/>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9BED-4C73-AEFD-D165DBCFEDD2}"/>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9BED-4C73-AEFD-D165DBCFEDD2}"/>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9BED-4C73-AEFD-D165DBCFEDD2}"/>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9BED-4C73-AEFD-D165DBCFEDD2}"/>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9BED-4C73-AEFD-D165DBCFEDD2}"/>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9BED-4C73-AEFD-D165DBCFEDD2}"/>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9BED-4C73-AEFD-D165DBCFEDD2}"/>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9BED-4C73-AEFD-D165DBCFEDD2}"/>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9BED-4C73-AEFD-D165DBCFEDD2}"/>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9BED-4C73-AEFD-D165DBCFEDD2}"/>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9BED-4C73-AEFD-D165DBCFEDD2}"/>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9BED-4C73-AEFD-D165DBCFEDD2}"/>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9BED-4C73-AEFD-D165DBCFEDD2}"/>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9BED-4C73-AEFD-D165DBCFEDD2}"/>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9BED-4C73-AEFD-D165DBCFEDD2}"/>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9BED-4C73-AEFD-D165DBCFEDD2}"/>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9BED-4C73-AEFD-D165DBCFEDD2}"/>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9BED-4C73-AEFD-D165DBCFEDD2}"/>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9BED-4C73-AEFD-D165DBCFEDD2}"/>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9BED-4C73-AEFD-D165DBCFEDD2}"/>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9BED-4C73-AEFD-D165DBCFEDD2}"/>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9BED-4C73-AEFD-D165DBCFEDD2}"/>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9BED-4C73-AEFD-D165DBCFEDD2}"/>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9BED-4C73-AEFD-D165DBCFEDD2}"/>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9BED-4C73-AEFD-D165DBCFEDD2}"/>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9BED-4C73-AEFD-D165DBCFEDD2}"/>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9BED-4C73-AEFD-D165DBCFEDD2}"/>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9BED-4C73-AEFD-D165DBCFEDD2}"/>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7-9BED-4C73-AEFD-D165DBCFEDD2}"/>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9-9BED-4C73-AEFD-D165DBCFEDD2}"/>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B-9BED-4C73-AEFD-D165DBCFEDD2}"/>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D-9BED-4C73-AEFD-D165DBCFEDD2}"/>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F-9BED-4C73-AEFD-D165DBCFEDD2}"/>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1-9BED-4C73-AEFD-D165DBCFEDD2}"/>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3-9BED-4C73-AEFD-D165DBCFEDD2}"/>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5-9BED-4C73-AEFD-D165DBCFEDD2}"/>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7-9BED-4C73-AEFD-D165DBCFEDD2}"/>
              </c:ext>
            </c:extLst>
          </c:dPt>
          <c:val>
            <c:numRef>
              <c:f>'Env Wheel'!$B$2:$B$61</c:f>
              <c:numCache>
                <c:formatCode>General</c:formatCode>
                <c:ptCount val="60"/>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numCache>
            </c:numRef>
          </c:val>
          <c:extLst>
            <c:ext xmlns:c16="http://schemas.microsoft.com/office/drawing/2014/chart" uri="{C3380CC4-5D6E-409C-BE32-E72D297353CC}">
              <c16:uniqueId val="{00000078-9BED-4C73-AEFD-D165DBCFEDD2}"/>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46720096437199"/>
          <c:y val="4.5263871881210073E-3"/>
          <c:w val="0.72360785598637611"/>
          <c:h val="0.90042336109290533"/>
        </c:manualLayout>
      </c:layout>
      <c:doughnutChart>
        <c:varyColors val="1"/>
        <c:ser>
          <c:idx val="0"/>
          <c:order val="0"/>
          <c:explosion val="19"/>
          <c:dPt>
            <c:idx val="0"/>
            <c:bubble3D val="0"/>
            <c:spPr>
              <a:solidFill>
                <a:schemeClr val="accent6"/>
              </a:solidFill>
              <a:ln w="19050">
                <a:solidFill>
                  <a:schemeClr val="lt1"/>
                </a:solidFill>
              </a:ln>
              <a:effectLst/>
            </c:spPr>
            <c:extLst>
              <c:ext xmlns:c16="http://schemas.microsoft.com/office/drawing/2014/chart" uri="{C3380CC4-5D6E-409C-BE32-E72D297353CC}">
                <c16:uniqueId val="{00000001-A872-49AC-8869-0BCB365DDF09}"/>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A872-49AC-8869-0BCB365DDF09}"/>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A872-49AC-8869-0BCB365DDF09}"/>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A872-49AC-8869-0BCB365DDF09}"/>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A872-49AC-8869-0BCB365DDF09}"/>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A872-49AC-8869-0BCB365DDF09}"/>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A872-49AC-8869-0BCB365DDF09}"/>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A872-49AC-8869-0BCB365DDF09}"/>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A872-49AC-8869-0BCB365DDF09}"/>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A872-49AC-8869-0BCB365DDF09}"/>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A872-49AC-8869-0BCB365DDF09}"/>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A872-49AC-8869-0BCB365DDF09}"/>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A872-49AC-8869-0BCB365DDF09}"/>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A872-49AC-8869-0BCB365DDF09}"/>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A872-49AC-8869-0BCB365DDF09}"/>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A872-49AC-8869-0BCB365DDF09}"/>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A872-49AC-8869-0BCB365DDF09}"/>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A872-49AC-8869-0BCB365DDF09}"/>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A872-49AC-8869-0BCB365DDF09}"/>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A872-49AC-8869-0BCB365DDF09}"/>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A872-49AC-8869-0BCB365DDF09}"/>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A872-49AC-8869-0BCB365DDF09}"/>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A872-49AC-8869-0BCB365DDF09}"/>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A872-49AC-8869-0BCB365DDF09}"/>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A872-49AC-8869-0BCB365DDF09}"/>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A872-49AC-8869-0BCB365DDF09}"/>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A872-49AC-8869-0BCB365DDF09}"/>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A872-49AC-8869-0BCB365DDF09}"/>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A872-49AC-8869-0BCB365DDF09}"/>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A872-49AC-8869-0BCB365DDF09}"/>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A872-49AC-8869-0BCB365DDF09}"/>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A872-49AC-8869-0BCB365DDF09}"/>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A872-49AC-8869-0BCB365DDF09}"/>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A872-49AC-8869-0BCB365DDF09}"/>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A872-49AC-8869-0BCB365DDF09}"/>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A872-49AC-8869-0BCB365DDF09}"/>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A872-49AC-8869-0BCB365DDF09}"/>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A872-49AC-8869-0BCB365DDF09}"/>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A872-49AC-8869-0BCB365DDF09}"/>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A872-49AC-8869-0BCB365DDF09}"/>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A872-49AC-8869-0BCB365DDF09}"/>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A872-49AC-8869-0BCB365DDF09}"/>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A872-49AC-8869-0BCB365DDF09}"/>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A872-49AC-8869-0BCB365DDF09}"/>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A872-49AC-8869-0BCB365DDF09}"/>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A872-49AC-8869-0BCB365DDF09}"/>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A872-49AC-8869-0BCB365DDF09}"/>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A872-49AC-8869-0BCB365DDF09}"/>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A872-49AC-8869-0BCB365DDF09}"/>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A872-49AC-8869-0BCB365DDF09}"/>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A872-49AC-8869-0BCB365DDF09}"/>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7-A872-49AC-8869-0BCB365DDF09}"/>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9-A872-49AC-8869-0BCB365DDF09}"/>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B-A872-49AC-8869-0BCB365DDF09}"/>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D-A872-49AC-8869-0BCB365DDF09}"/>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F-A872-49AC-8869-0BCB365DDF09}"/>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1-A872-49AC-8869-0BCB365DDF09}"/>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3-A872-49AC-8869-0BCB365DDF09}"/>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5-A872-49AC-8869-0BCB365DDF09}"/>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7-A872-49AC-8869-0BCB365DDF09}"/>
              </c:ext>
            </c:extLst>
          </c:dPt>
          <c:dPt>
            <c:idx val="60"/>
            <c:bubble3D val="0"/>
            <c:spPr>
              <a:solidFill>
                <a:schemeClr val="accent6"/>
              </a:solidFill>
              <a:ln w="19050">
                <a:solidFill>
                  <a:schemeClr val="lt1"/>
                </a:solidFill>
              </a:ln>
              <a:effectLst/>
            </c:spPr>
            <c:extLst>
              <c:ext xmlns:c16="http://schemas.microsoft.com/office/drawing/2014/chart" uri="{C3380CC4-5D6E-409C-BE32-E72D297353CC}">
                <c16:uniqueId val="{00000079-A872-49AC-8869-0BCB365DDF09}"/>
              </c:ext>
            </c:extLst>
          </c:dPt>
          <c:dPt>
            <c:idx val="6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7B-A872-49AC-8869-0BCB365DDF09}"/>
              </c:ext>
            </c:extLst>
          </c:dPt>
          <c:dPt>
            <c:idx val="6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D-A872-49AC-8869-0BCB365DDF09}"/>
              </c:ext>
            </c:extLst>
          </c:dPt>
          <c:dPt>
            <c:idx val="6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F-A872-49AC-8869-0BCB365DDF09}"/>
              </c:ext>
            </c:extLst>
          </c:dPt>
          <c:dPt>
            <c:idx val="64"/>
            <c:bubble3D val="0"/>
            <c:spPr>
              <a:solidFill>
                <a:srgbClr val="E12809"/>
              </a:solidFill>
              <a:ln w="19050">
                <a:solidFill>
                  <a:schemeClr val="lt1"/>
                </a:solidFill>
              </a:ln>
              <a:effectLst/>
            </c:spPr>
            <c:extLst>
              <c:ext xmlns:c16="http://schemas.microsoft.com/office/drawing/2014/chart" uri="{C3380CC4-5D6E-409C-BE32-E72D297353CC}">
                <c16:uniqueId val="{00000081-A872-49AC-8869-0BCB365DDF09}"/>
              </c:ext>
            </c:extLst>
          </c:dPt>
          <c:dPt>
            <c:idx val="6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83-A872-49AC-8869-0BCB365DDF09}"/>
              </c:ext>
            </c:extLst>
          </c:dPt>
          <c:val>
            <c:numRef>
              <c:f>'Social Wheel'!$B$2:$B$67</c:f>
              <c:numCache>
                <c:formatCode>General</c:formatCode>
                <c:ptCount val="66"/>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pt idx="60">
                  <c:v>0</c:v>
                </c:pt>
                <c:pt idx="61">
                  <c:v>0</c:v>
                </c:pt>
                <c:pt idx="62">
                  <c:v>0</c:v>
                </c:pt>
                <c:pt idx="63">
                  <c:v>0</c:v>
                </c:pt>
                <c:pt idx="64">
                  <c:v>0</c:v>
                </c:pt>
                <c:pt idx="65">
                  <c:v>1</c:v>
                </c:pt>
              </c:numCache>
            </c:numRef>
          </c:val>
          <c:extLst>
            <c:ext xmlns:c16="http://schemas.microsoft.com/office/drawing/2014/chart" uri="{C3380CC4-5D6E-409C-BE32-E72D297353CC}">
              <c16:uniqueId val="{00000084-A872-49AC-8869-0BCB365DDF09}"/>
            </c:ext>
          </c:extLst>
        </c:ser>
        <c:dLbls>
          <c:showLegendKey val="0"/>
          <c:showVal val="0"/>
          <c:showCatName val="0"/>
          <c:showSerName val="0"/>
          <c:showPercent val="0"/>
          <c:showBubbleSize val="0"/>
          <c:showLeaderLines val="1"/>
        </c:dLbls>
        <c:firstSliceAng val="0"/>
        <c:holeSize val="48"/>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75445328426829E-2"/>
          <c:y val="3.6189054616788466E-2"/>
          <c:w val="0.66480147562233871"/>
          <c:h val="0.91200000000000003"/>
        </c:manualLayout>
      </c:layout>
      <c:doughnutChart>
        <c:varyColors val="1"/>
        <c:ser>
          <c:idx val="0"/>
          <c:order val="0"/>
          <c:explosion val="17"/>
          <c:dPt>
            <c:idx val="0"/>
            <c:bubble3D val="0"/>
            <c:spPr>
              <a:solidFill>
                <a:schemeClr val="accent6"/>
              </a:solidFill>
              <a:ln w="19050">
                <a:solidFill>
                  <a:schemeClr val="lt1"/>
                </a:solidFill>
              </a:ln>
              <a:effectLst/>
            </c:spPr>
            <c:extLst>
              <c:ext xmlns:c16="http://schemas.microsoft.com/office/drawing/2014/chart" uri="{C3380CC4-5D6E-409C-BE32-E72D297353CC}">
                <c16:uniqueId val="{00000001-287A-4C29-A5C9-FBA8A2E6C2A7}"/>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287A-4C29-A5C9-FBA8A2E6C2A7}"/>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287A-4C29-A5C9-FBA8A2E6C2A7}"/>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287A-4C29-A5C9-FBA8A2E6C2A7}"/>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287A-4C29-A5C9-FBA8A2E6C2A7}"/>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287A-4C29-A5C9-FBA8A2E6C2A7}"/>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287A-4C29-A5C9-FBA8A2E6C2A7}"/>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287A-4C29-A5C9-FBA8A2E6C2A7}"/>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287A-4C29-A5C9-FBA8A2E6C2A7}"/>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287A-4C29-A5C9-FBA8A2E6C2A7}"/>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287A-4C29-A5C9-FBA8A2E6C2A7}"/>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287A-4C29-A5C9-FBA8A2E6C2A7}"/>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287A-4C29-A5C9-FBA8A2E6C2A7}"/>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287A-4C29-A5C9-FBA8A2E6C2A7}"/>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287A-4C29-A5C9-FBA8A2E6C2A7}"/>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287A-4C29-A5C9-FBA8A2E6C2A7}"/>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287A-4C29-A5C9-FBA8A2E6C2A7}"/>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287A-4C29-A5C9-FBA8A2E6C2A7}"/>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287A-4C29-A5C9-FBA8A2E6C2A7}"/>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287A-4C29-A5C9-FBA8A2E6C2A7}"/>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287A-4C29-A5C9-FBA8A2E6C2A7}"/>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287A-4C29-A5C9-FBA8A2E6C2A7}"/>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287A-4C29-A5C9-FBA8A2E6C2A7}"/>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287A-4C29-A5C9-FBA8A2E6C2A7}"/>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287A-4C29-A5C9-FBA8A2E6C2A7}"/>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287A-4C29-A5C9-FBA8A2E6C2A7}"/>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287A-4C29-A5C9-FBA8A2E6C2A7}"/>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287A-4C29-A5C9-FBA8A2E6C2A7}"/>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287A-4C29-A5C9-FBA8A2E6C2A7}"/>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287A-4C29-A5C9-FBA8A2E6C2A7}"/>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287A-4C29-A5C9-FBA8A2E6C2A7}"/>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287A-4C29-A5C9-FBA8A2E6C2A7}"/>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287A-4C29-A5C9-FBA8A2E6C2A7}"/>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287A-4C29-A5C9-FBA8A2E6C2A7}"/>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287A-4C29-A5C9-FBA8A2E6C2A7}"/>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287A-4C29-A5C9-FBA8A2E6C2A7}"/>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287A-4C29-A5C9-FBA8A2E6C2A7}"/>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287A-4C29-A5C9-FBA8A2E6C2A7}"/>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287A-4C29-A5C9-FBA8A2E6C2A7}"/>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287A-4C29-A5C9-FBA8A2E6C2A7}"/>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287A-4C29-A5C9-FBA8A2E6C2A7}"/>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287A-4C29-A5C9-FBA8A2E6C2A7}"/>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287A-4C29-A5C9-FBA8A2E6C2A7}"/>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287A-4C29-A5C9-FBA8A2E6C2A7}"/>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287A-4C29-A5C9-FBA8A2E6C2A7}"/>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287A-4C29-A5C9-FBA8A2E6C2A7}"/>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287A-4C29-A5C9-FBA8A2E6C2A7}"/>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287A-4C29-A5C9-FBA8A2E6C2A7}"/>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287A-4C29-A5C9-FBA8A2E6C2A7}"/>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287A-4C29-A5C9-FBA8A2E6C2A7}"/>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287A-4C29-A5C9-FBA8A2E6C2A7}"/>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7-287A-4C29-A5C9-FBA8A2E6C2A7}"/>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9-287A-4C29-A5C9-FBA8A2E6C2A7}"/>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B-287A-4C29-A5C9-FBA8A2E6C2A7}"/>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D-287A-4C29-A5C9-FBA8A2E6C2A7}"/>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F-287A-4C29-A5C9-FBA8A2E6C2A7}"/>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1-287A-4C29-A5C9-FBA8A2E6C2A7}"/>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3-287A-4C29-A5C9-FBA8A2E6C2A7}"/>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5-287A-4C29-A5C9-FBA8A2E6C2A7}"/>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7-287A-4C29-A5C9-FBA8A2E6C2A7}"/>
              </c:ext>
            </c:extLst>
          </c:dPt>
          <c:val>
            <c:numRef>
              <c:f>'Env Wheel'!$B$2:$B$61</c:f>
              <c:numCache>
                <c:formatCode>General</c:formatCode>
                <c:ptCount val="60"/>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numCache>
            </c:numRef>
          </c:val>
          <c:extLst>
            <c:ext xmlns:c16="http://schemas.microsoft.com/office/drawing/2014/chart" uri="{C3380CC4-5D6E-409C-BE32-E72D297353CC}">
              <c16:uniqueId val="{00000078-287A-4C29-A5C9-FBA8A2E6C2A7}"/>
            </c:ext>
          </c:extLst>
        </c:ser>
        <c:dLbls>
          <c:showLegendKey val="0"/>
          <c:showVal val="0"/>
          <c:showCatName val="0"/>
          <c:showSerName val="0"/>
          <c:showPercent val="0"/>
          <c:showBubbleSize val="0"/>
          <c:showLeaderLines val="1"/>
        </c:dLbls>
        <c:firstSliceAng val="0"/>
        <c:holeSize val="67"/>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122519719538182E-2"/>
          <c:y val="5.0461955905902578E-2"/>
          <c:w val="0.69195580645780175"/>
          <c:h val="0.86103699032182823"/>
        </c:manualLayout>
      </c:layout>
      <c:doughnutChart>
        <c:varyColors val="1"/>
        <c:ser>
          <c:idx val="0"/>
          <c:order val="0"/>
          <c:explosion val="14"/>
          <c:dPt>
            <c:idx val="0"/>
            <c:bubble3D val="0"/>
            <c:spPr>
              <a:solidFill>
                <a:schemeClr val="accent6"/>
              </a:solidFill>
              <a:ln w="19050">
                <a:solidFill>
                  <a:schemeClr val="lt1"/>
                </a:solidFill>
              </a:ln>
              <a:effectLst/>
            </c:spPr>
            <c:extLst>
              <c:ext xmlns:c16="http://schemas.microsoft.com/office/drawing/2014/chart" uri="{C3380CC4-5D6E-409C-BE32-E72D297353CC}">
                <c16:uniqueId val="{00000001-2844-4460-B778-E5CFB38F1F44}"/>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2844-4460-B778-E5CFB38F1F44}"/>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2844-4460-B778-E5CFB38F1F4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2844-4460-B778-E5CFB38F1F44}"/>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2844-4460-B778-E5CFB38F1F44}"/>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2844-4460-B778-E5CFB38F1F44}"/>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2844-4460-B778-E5CFB38F1F44}"/>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2844-4460-B778-E5CFB38F1F44}"/>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2844-4460-B778-E5CFB38F1F44}"/>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2844-4460-B778-E5CFB38F1F44}"/>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2844-4460-B778-E5CFB38F1F44}"/>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2844-4460-B778-E5CFB38F1F44}"/>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2844-4460-B778-E5CFB38F1F44}"/>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2844-4460-B778-E5CFB38F1F44}"/>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2844-4460-B778-E5CFB38F1F44}"/>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2844-4460-B778-E5CFB38F1F44}"/>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2844-4460-B778-E5CFB38F1F44}"/>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2844-4460-B778-E5CFB38F1F44}"/>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2844-4460-B778-E5CFB38F1F44}"/>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2844-4460-B778-E5CFB38F1F44}"/>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2844-4460-B778-E5CFB38F1F44}"/>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2844-4460-B778-E5CFB38F1F44}"/>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2844-4460-B778-E5CFB38F1F44}"/>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2844-4460-B778-E5CFB38F1F44}"/>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2844-4460-B778-E5CFB38F1F44}"/>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2844-4460-B778-E5CFB38F1F44}"/>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2844-4460-B778-E5CFB38F1F44}"/>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2844-4460-B778-E5CFB38F1F44}"/>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2844-4460-B778-E5CFB38F1F44}"/>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2844-4460-B778-E5CFB38F1F44}"/>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2844-4460-B778-E5CFB38F1F44}"/>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2844-4460-B778-E5CFB38F1F44}"/>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2844-4460-B778-E5CFB38F1F44}"/>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2844-4460-B778-E5CFB38F1F44}"/>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2844-4460-B778-E5CFB38F1F44}"/>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2844-4460-B778-E5CFB38F1F44}"/>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2844-4460-B778-E5CFB38F1F44}"/>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2844-4460-B778-E5CFB38F1F44}"/>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2844-4460-B778-E5CFB38F1F44}"/>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2844-4460-B778-E5CFB38F1F44}"/>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2844-4460-B778-E5CFB38F1F44}"/>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2844-4460-B778-E5CFB38F1F44}"/>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2844-4460-B778-E5CFB38F1F44}"/>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2844-4460-B778-E5CFB38F1F44}"/>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2844-4460-B778-E5CFB38F1F44}"/>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2844-4460-B778-E5CFB38F1F44}"/>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2844-4460-B778-E5CFB38F1F44}"/>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2844-4460-B778-E5CFB38F1F44}"/>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2844-4460-B778-E5CFB38F1F44}"/>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2844-4460-B778-E5CFB38F1F44}"/>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2844-4460-B778-E5CFB38F1F44}"/>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7-2844-4460-B778-E5CFB38F1F44}"/>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9-2844-4460-B778-E5CFB38F1F44}"/>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B-2844-4460-B778-E5CFB38F1F44}"/>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D-2844-4460-B778-E5CFB38F1F44}"/>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F-2844-4460-B778-E5CFB38F1F44}"/>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1-2844-4460-B778-E5CFB38F1F44}"/>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3-2844-4460-B778-E5CFB38F1F44}"/>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5-2844-4460-B778-E5CFB38F1F44}"/>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7-2844-4460-B778-E5CFB38F1F44}"/>
              </c:ext>
            </c:extLst>
          </c:dPt>
          <c:dPt>
            <c:idx val="60"/>
            <c:bubble3D val="0"/>
            <c:spPr>
              <a:solidFill>
                <a:schemeClr val="accent6"/>
              </a:solidFill>
              <a:ln w="19050">
                <a:solidFill>
                  <a:schemeClr val="lt1"/>
                </a:solidFill>
              </a:ln>
              <a:effectLst/>
            </c:spPr>
            <c:extLst>
              <c:ext xmlns:c16="http://schemas.microsoft.com/office/drawing/2014/chart" uri="{C3380CC4-5D6E-409C-BE32-E72D297353CC}">
                <c16:uniqueId val="{00000079-2844-4460-B778-E5CFB38F1F44}"/>
              </c:ext>
            </c:extLst>
          </c:dPt>
          <c:dPt>
            <c:idx val="6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7B-2844-4460-B778-E5CFB38F1F44}"/>
              </c:ext>
            </c:extLst>
          </c:dPt>
          <c:dPt>
            <c:idx val="6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D-2844-4460-B778-E5CFB38F1F44}"/>
              </c:ext>
            </c:extLst>
          </c:dPt>
          <c:dPt>
            <c:idx val="6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F-2844-4460-B778-E5CFB38F1F44}"/>
              </c:ext>
            </c:extLst>
          </c:dPt>
          <c:dPt>
            <c:idx val="64"/>
            <c:bubble3D val="0"/>
            <c:spPr>
              <a:solidFill>
                <a:srgbClr val="E12809"/>
              </a:solidFill>
              <a:ln w="19050">
                <a:solidFill>
                  <a:schemeClr val="lt1"/>
                </a:solidFill>
              </a:ln>
              <a:effectLst/>
            </c:spPr>
            <c:extLst>
              <c:ext xmlns:c16="http://schemas.microsoft.com/office/drawing/2014/chart" uri="{C3380CC4-5D6E-409C-BE32-E72D297353CC}">
                <c16:uniqueId val="{00000081-2844-4460-B778-E5CFB38F1F44}"/>
              </c:ext>
            </c:extLst>
          </c:dPt>
          <c:dPt>
            <c:idx val="6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83-2844-4460-B778-E5CFB38F1F44}"/>
              </c:ext>
            </c:extLst>
          </c:dPt>
          <c:val>
            <c:numRef>
              <c:f>'Social Wheel'!$B$2:$B$67</c:f>
              <c:numCache>
                <c:formatCode>General</c:formatCode>
                <c:ptCount val="66"/>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pt idx="60">
                  <c:v>0</c:v>
                </c:pt>
                <c:pt idx="61">
                  <c:v>0</c:v>
                </c:pt>
                <c:pt idx="62">
                  <c:v>0</c:v>
                </c:pt>
                <c:pt idx="63">
                  <c:v>0</c:v>
                </c:pt>
                <c:pt idx="64">
                  <c:v>0</c:v>
                </c:pt>
                <c:pt idx="65">
                  <c:v>1</c:v>
                </c:pt>
              </c:numCache>
            </c:numRef>
          </c:val>
          <c:extLst>
            <c:ext xmlns:c16="http://schemas.microsoft.com/office/drawing/2014/chart" uri="{C3380CC4-5D6E-409C-BE32-E72D297353CC}">
              <c16:uniqueId val="{00000084-2844-4460-B778-E5CFB38F1F44}"/>
            </c:ext>
          </c:extLst>
        </c:ser>
        <c:dLbls>
          <c:showLegendKey val="0"/>
          <c:showVal val="0"/>
          <c:showCatName val="0"/>
          <c:showSerName val="0"/>
          <c:showPercent val="0"/>
          <c:showBubbleSize val="0"/>
          <c:showLeaderLines val="1"/>
        </c:dLbls>
        <c:firstSliceAng val="0"/>
        <c:holeSize val="48"/>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1625466596068"/>
          <c:y val="2.8429275796657702E-2"/>
          <c:w val="0.68949299414400533"/>
          <c:h val="0.93745559324735306"/>
        </c:manualLayout>
      </c:layout>
      <c:doughnutChart>
        <c:varyColors val="1"/>
        <c:ser>
          <c:idx val="0"/>
          <c:order val="0"/>
          <c:explosion val="16"/>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7BA-4694-975B-B65F66EE9689}"/>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D7BA-4694-975B-B65F66EE9689}"/>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D7BA-4694-975B-B65F66EE9689}"/>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D7BA-4694-975B-B65F66EE9689}"/>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D7BA-4694-975B-B65F66EE9689}"/>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D7BA-4694-975B-B65F66EE9689}"/>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D7BA-4694-975B-B65F66EE9689}"/>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D7BA-4694-975B-B65F66EE9689}"/>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D7BA-4694-975B-B65F66EE9689}"/>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D7BA-4694-975B-B65F66EE9689}"/>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D7BA-4694-975B-B65F66EE9689}"/>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D7BA-4694-975B-B65F66EE9689}"/>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D7BA-4694-975B-B65F66EE9689}"/>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D7BA-4694-975B-B65F66EE9689}"/>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D7BA-4694-975B-B65F66EE9689}"/>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D7BA-4694-975B-B65F66EE9689}"/>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D7BA-4694-975B-B65F66EE9689}"/>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D7BA-4694-975B-B65F66EE9689}"/>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D7BA-4694-975B-B65F66EE9689}"/>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D7BA-4694-975B-B65F66EE9689}"/>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D7BA-4694-975B-B65F66EE9689}"/>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D7BA-4694-975B-B65F66EE9689}"/>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D7BA-4694-975B-B65F66EE9689}"/>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D7BA-4694-975B-B65F66EE9689}"/>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D7BA-4694-975B-B65F66EE9689}"/>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D7BA-4694-975B-B65F66EE9689}"/>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D7BA-4694-975B-B65F66EE9689}"/>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D7BA-4694-975B-B65F66EE9689}"/>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D7BA-4694-975B-B65F66EE9689}"/>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D7BA-4694-975B-B65F66EE9689}"/>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D7BA-4694-975B-B65F66EE9689}"/>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D7BA-4694-975B-B65F66EE9689}"/>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D7BA-4694-975B-B65F66EE9689}"/>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D7BA-4694-975B-B65F66EE9689}"/>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D7BA-4694-975B-B65F66EE9689}"/>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D7BA-4694-975B-B65F66EE9689}"/>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D7BA-4694-975B-B65F66EE9689}"/>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D7BA-4694-975B-B65F66EE9689}"/>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D7BA-4694-975B-B65F66EE9689}"/>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D7BA-4694-975B-B65F66EE9689}"/>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D7BA-4694-975B-B65F66EE9689}"/>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D7BA-4694-975B-B65F66EE9689}"/>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D7BA-4694-975B-B65F66EE9689}"/>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D7BA-4694-975B-B65F66EE9689}"/>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D7BA-4694-975B-B65F66EE9689}"/>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D7BA-4694-975B-B65F66EE9689}"/>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D7BA-4694-975B-B65F66EE9689}"/>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D7BA-4694-975B-B65F66EE9689}"/>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D7BA-4694-975B-B65F66EE9689}"/>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D7BA-4694-975B-B65F66EE9689}"/>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D7BA-4694-975B-B65F66EE9689}"/>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6-D7BA-4694-975B-B65F66EE9689}"/>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7-D7BA-4694-975B-B65F66EE9689}"/>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8-D7BA-4694-975B-B65F66EE9689}"/>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9-D7BA-4694-975B-B65F66EE9689}"/>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E-502D-43D7-8B85-6020506DE9B0}"/>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F-502D-43D7-8B85-6020506DE9B0}"/>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0-502D-43D7-8B85-6020506DE9B0}"/>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1-502D-43D7-8B85-6020506DE9B0}"/>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2-502D-43D7-8B85-6020506DE9B0}"/>
              </c:ext>
            </c:extLst>
          </c:dPt>
          <c:dPt>
            <c:idx val="60"/>
            <c:bubble3D val="0"/>
            <c:spPr>
              <a:solidFill>
                <a:schemeClr val="accent6"/>
              </a:solidFill>
              <a:ln w="19050">
                <a:solidFill>
                  <a:schemeClr val="lt1"/>
                </a:solidFill>
              </a:ln>
              <a:effectLst/>
            </c:spPr>
            <c:extLst>
              <c:ext xmlns:c16="http://schemas.microsoft.com/office/drawing/2014/chart" uri="{C3380CC4-5D6E-409C-BE32-E72D297353CC}">
                <c16:uniqueId val="{00000073-502D-43D7-8B85-6020506DE9B0}"/>
              </c:ext>
            </c:extLst>
          </c:dPt>
          <c:dPt>
            <c:idx val="6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74-502D-43D7-8B85-6020506DE9B0}"/>
              </c:ext>
            </c:extLst>
          </c:dPt>
          <c:dPt>
            <c:idx val="6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5-502D-43D7-8B85-6020506DE9B0}"/>
              </c:ext>
            </c:extLst>
          </c:dPt>
          <c:dPt>
            <c:idx val="6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6-502D-43D7-8B85-6020506DE9B0}"/>
              </c:ext>
            </c:extLst>
          </c:dPt>
          <c:dPt>
            <c:idx val="64"/>
            <c:bubble3D val="0"/>
            <c:spPr>
              <a:solidFill>
                <a:srgbClr val="E12809"/>
              </a:solidFill>
              <a:ln w="19050">
                <a:solidFill>
                  <a:schemeClr val="lt1"/>
                </a:solidFill>
              </a:ln>
              <a:effectLst/>
            </c:spPr>
            <c:extLst>
              <c:ext xmlns:c16="http://schemas.microsoft.com/office/drawing/2014/chart" uri="{C3380CC4-5D6E-409C-BE32-E72D297353CC}">
                <c16:uniqueId val="{00000077-502D-43D7-8B85-6020506DE9B0}"/>
              </c:ext>
            </c:extLst>
          </c:dPt>
          <c:dPt>
            <c:idx val="6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8-502D-43D7-8B85-6020506DE9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'Social Wheel'!$B$2:$B$67</c:f>
              <c:numCache>
                <c:formatCode>General</c:formatCode>
                <c:ptCount val="66"/>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pt idx="60">
                  <c:v>0</c:v>
                </c:pt>
                <c:pt idx="61">
                  <c:v>0</c:v>
                </c:pt>
                <c:pt idx="62">
                  <c:v>0</c:v>
                </c:pt>
                <c:pt idx="63">
                  <c:v>0</c:v>
                </c:pt>
                <c:pt idx="64">
                  <c:v>0</c:v>
                </c:pt>
                <c:pt idx="65">
                  <c:v>1</c:v>
                </c:pt>
              </c:numCache>
            </c:numRef>
          </c:val>
          <c:extLst>
            <c:ext xmlns:c16="http://schemas.microsoft.com/office/drawing/2014/chart" uri="{C3380CC4-5D6E-409C-BE32-E72D297353CC}">
              <c16:uniqueId val="{00000064-D7BA-4694-975B-B65F66EE9689}"/>
            </c:ext>
          </c:extLst>
        </c:ser>
        <c:dLbls>
          <c:showLegendKey val="0"/>
          <c:showVal val="1"/>
          <c:showCatName val="0"/>
          <c:showSerName val="0"/>
          <c:showPercent val="0"/>
          <c:showBubbleSize val="0"/>
          <c:showLeaderLines val="1"/>
        </c:dLbls>
        <c:firstSliceAng val="0"/>
        <c:holeSize val="61"/>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01763127958683"/>
          <c:y val="9.6237513556520313E-2"/>
          <c:w val="0.49716114027145503"/>
          <c:h val="0.78222168206448284"/>
        </c:manualLayout>
      </c:layout>
      <c:doughnutChart>
        <c:varyColors val="1"/>
        <c:ser>
          <c:idx val="0"/>
          <c:order val="0"/>
          <c:spPr>
            <a:solidFill>
              <a:schemeClr val="bg2">
                <a:lumMod val="90000"/>
              </a:schemeClr>
            </a:solidFill>
            <a:ln w="6350">
              <a:solidFill>
                <a:sysClr val="windowText" lastClr="000000"/>
              </a:solidFill>
            </a:ln>
          </c:spPr>
          <c:explosion val="12"/>
          <c:dPt>
            <c:idx val="0"/>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1-D0E3-42CE-9E9F-06D31149668C}"/>
              </c:ext>
            </c:extLst>
          </c:dPt>
          <c:dPt>
            <c:idx val="1"/>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3-D0E3-42CE-9E9F-06D31149668C}"/>
              </c:ext>
            </c:extLst>
          </c:dPt>
          <c:dPt>
            <c:idx val="2"/>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5-D0E3-42CE-9E9F-06D31149668C}"/>
              </c:ext>
            </c:extLst>
          </c:dPt>
          <c:dPt>
            <c:idx val="3"/>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7-D0E3-42CE-9E9F-06D31149668C}"/>
              </c:ext>
            </c:extLst>
          </c:dPt>
          <c:dPt>
            <c:idx val="4"/>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9-D0E3-42CE-9E9F-06D31149668C}"/>
              </c:ext>
            </c:extLst>
          </c:dPt>
          <c:dPt>
            <c:idx val="5"/>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B-D0E3-42CE-9E9F-06D31149668C}"/>
              </c:ext>
            </c:extLst>
          </c:dPt>
          <c:dPt>
            <c:idx val="6"/>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D-D0E3-42CE-9E9F-06D31149668C}"/>
              </c:ext>
            </c:extLst>
          </c:dPt>
          <c:dPt>
            <c:idx val="7"/>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F-D0E3-42CE-9E9F-06D31149668C}"/>
              </c:ext>
            </c:extLst>
          </c:dPt>
          <c:dPt>
            <c:idx val="8"/>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2-DE1C-4AAA-8CD2-72B3DAF5140D}"/>
              </c:ext>
            </c:extLst>
          </c:dPt>
          <c:dPt>
            <c:idx val="9"/>
            <c:bubble3D val="0"/>
            <c:spPr>
              <a:solidFill>
                <a:schemeClr val="accent4">
                  <a:lumMod val="60000"/>
                  <a:lumOff val="40000"/>
                </a:schemeClr>
              </a:solidFill>
              <a:ln w="6350">
                <a:solidFill>
                  <a:sysClr val="windowText" lastClr="000000"/>
                </a:solidFill>
              </a:ln>
              <a:effectLst/>
            </c:spPr>
            <c:extLst>
              <c:ext xmlns:c16="http://schemas.microsoft.com/office/drawing/2014/chart" uri="{C3380CC4-5D6E-409C-BE32-E72D297353CC}">
                <c16:uniqueId val="{00000013-D0E3-42CE-9E9F-06D31149668C}"/>
              </c:ext>
            </c:extLst>
          </c:dPt>
          <c:dPt>
            <c:idx val="10"/>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3-DE1C-4AAA-8CD2-72B3DAF5140D}"/>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0E3-42CE-9E9F-06D31149668C}"/>
                </c:ext>
              </c:extLst>
            </c:dLbl>
            <c:dLbl>
              <c:idx val="4"/>
              <c:layout>
                <c:manualLayout>
                  <c:x val="8.0165211874971727E-3"/>
                  <c:y val="-4.5163492946927253E-3"/>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layout>
                    <c:manualLayout>
                      <c:w val="0.13614725150099366"/>
                      <c:h val="0.16101560557334754"/>
                    </c:manualLayout>
                  </c15:layout>
                </c:ext>
                <c:ext xmlns:c16="http://schemas.microsoft.com/office/drawing/2014/chart" uri="{C3380CC4-5D6E-409C-BE32-E72D297353CC}">
                  <c16:uniqueId val="{00000009-D0E3-42CE-9E9F-06D31149668C}"/>
                </c:ext>
              </c:extLst>
            </c:dLbl>
            <c:dLbl>
              <c:idx val="5"/>
              <c:layout>
                <c:manualLayout>
                  <c:x val="4.8989285772961945E-17"/>
                  <c:y val="1.8066108442882825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layout>
                    <c:manualLayout>
                      <c:w val="0.15715053701223625"/>
                      <c:h val="0.11345490471605066"/>
                    </c:manualLayout>
                  </c15:layout>
                </c:ext>
                <c:ext xmlns:c16="http://schemas.microsoft.com/office/drawing/2014/chart" uri="{C3380CC4-5D6E-409C-BE32-E72D297353CC}">
                  <c16:uniqueId val="{0000000B-D0E3-42CE-9E9F-06D31149668C}"/>
                </c:ext>
              </c:extLst>
            </c:dLbl>
            <c:dLbl>
              <c:idx val="7"/>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D0E3-42CE-9E9F-06D31149668C}"/>
                </c:ext>
              </c:extLst>
            </c:dLbl>
            <c:dLbl>
              <c:idx val="8"/>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C-4AAA-8CD2-72B3DAF5140D}"/>
                </c:ext>
              </c:extLst>
            </c:dLbl>
            <c:dLbl>
              <c:idx val="9"/>
              <c:layout>
                <c:manualLayout>
                  <c:x val="-2.6721737291657242E-3"/>
                  <c:y val="1.7781602793972914E-7"/>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layout>
                    <c:manualLayout>
                      <c:w val="0.16719791023389938"/>
                      <c:h val="0.11862638912299381"/>
                    </c:manualLayout>
                  </c15:layout>
                </c:ext>
                <c:ext xmlns:c16="http://schemas.microsoft.com/office/drawing/2014/chart" uri="{C3380CC4-5D6E-409C-BE32-E72D297353CC}">
                  <c16:uniqueId val="{00000013-D0E3-42CE-9E9F-06D31149668C}"/>
                </c:ext>
              </c:extLst>
            </c:dLbl>
            <c:dLbl>
              <c:idx val="1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C-4AAA-8CD2-72B3DAF5140D}"/>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Dash!$P$29:$P$39</c:f>
              <c:strCache>
                <c:ptCount val="11"/>
                <c:pt idx="0">
                  <c:v>Food</c:v>
                </c:pt>
                <c:pt idx="1">
                  <c:v>Health &amp; Wellbeing</c:v>
                </c:pt>
                <c:pt idx="2">
                  <c:v>Housing</c:v>
                </c:pt>
                <c:pt idx="3">
                  <c:v>Education</c:v>
                </c:pt>
                <c:pt idx="4">
                  <c:v>Built Community</c:v>
                </c:pt>
                <c:pt idx="5">
                  <c:v>Cultural Community</c:v>
                </c:pt>
                <c:pt idx="6">
                  <c:v>Accessibility</c:v>
                </c:pt>
                <c:pt idx="7">
                  <c:v>Local Economy &amp; Jobs</c:v>
                </c:pt>
                <c:pt idx="8">
                  <c:v>Safety</c:v>
                </c:pt>
                <c:pt idx="9">
                  <c:v>Democratic Voice</c:v>
                </c:pt>
                <c:pt idx="10">
                  <c:v>Equity</c:v>
                </c:pt>
              </c:strCache>
            </c:strRef>
          </c:cat>
          <c:val>
            <c:numRef>
              <c:f>Dash!$Q$29:$Q$39</c:f>
              <c:numCache>
                <c:formatCode>General</c:formatCode>
                <c:ptCount val="11"/>
                <c:pt idx="0">
                  <c:v>2</c:v>
                </c:pt>
                <c:pt idx="1">
                  <c:v>2</c:v>
                </c:pt>
                <c:pt idx="2">
                  <c:v>2</c:v>
                </c:pt>
                <c:pt idx="3">
                  <c:v>2</c:v>
                </c:pt>
                <c:pt idx="4">
                  <c:v>2</c:v>
                </c:pt>
                <c:pt idx="5">
                  <c:v>2</c:v>
                </c:pt>
                <c:pt idx="6">
                  <c:v>2</c:v>
                </c:pt>
                <c:pt idx="7">
                  <c:v>2</c:v>
                </c:pt>
                <c:pt idx="8">
                  <c:v>2</c:v>
                </c:pt>
                <c:pt idx="9">
                  <c:v>2</c:v>
                </c:pt>
                <c:pt idx="10">
                  <c:v>2</c:v>
                </c:pt>
              </c:numCache>
            </c:numRef>
          </c:val>
          <c:extLst>
            <c:ext xmlns:c16="http://schemas.microsoft.com/office/drawing/2014/chart" uri="{C3380CC4-5D6E-409C-BE32-E72D297353CC}">
              <c16:uniqueId val="{00000000-DE1C-4AAA-8CD2-72B3DAF5140D}"/>
            </c:ext>
          </c:extLst>
        </c:ser>
        <c:dLbls>
          <c:showLegendKey val="0"/>
          <c:showVal val="1"/>
          <c:showCatName val="0"/>
          <c:showSerName val="0"/>
          <c:showPercent val="0"/>
          <c:showBubbleSize val="0"/>
          <c:showLeaderLines val="1"/>
        </c:dLbls>
        <c:firstSliceAng val="0"/>
        <c:holeSize val="4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 Vehicle Charging Points</a:t>
            </a:r>
          </a:p>
        </c:rich>
      </c:tx>
      <c:overlay val="0"/>
      <c:spPr>
        <a:noFill/>
        <a:ln>
          <a:noFill/>
        </a:ln>
        <a:effectLst/>
      </c:spPr>
    </c:title>
    <c:autoTitleDeleted val="0"/>
    <c:plotArea>
      <c:layout>
        <c:manualLayout>
          <c:layoutTarget val="inner"/>
          <c:xMode val="edge"/>
          <c:yMode val="edge"/>
          <c:x val="0.21720684409163302"/>
          <c:y val="0.10456402741261153"/>
          <c:w val="0.55310170518616064"/>
          <c:h val="0.84955346752295158"/>
        </c:manualLayout>
      </c:layout>
      <c:doughnutChart>
        <c:varyColors val="1"/>
        <c:ser>
          <c:idx val="0"/>
          <c:order val="0"/>
          <c:spPr>
            <a:solidFill>
              <a:schemeClr val="bg2">
                <a:lumMod val="90000"/>
              </a:schemeClr>
            </a:solidFill>
            <a:ln w="6350">
              <a:solidFill>
                <a:sysClr val="windowText" lastClr="000000"/>
              </a:solidFill>
            </a:ln>
          </c:spPr>
          <c:explosion val="12"/>
          <c:dPt>
            <c:idx val="0"/>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5-7176-42B3-8B56-03FEE241D0B3}"/>
              </c:ext>
            </c:extLst>
          </c:dPt>
          <c:dPt>
            <c:idx val="1"/>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3-E368-4A78-A513-050AF5686262}"/>
              </c:ext>
            </c:extLst>
          </c:dPt>
          <c:dPt>
            <c:idx val="2"/>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4-7176-42B3-8B56-03FEE241D0B3}"/>
              </c:ext>
            </c:extLst>
          </c:dPt>
          <c:dPt>
            <c:idx val="3"/>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7-E368-4A78-A513-050AF5686262}"/>
              </c:ext>
            </c:extLst>
          </c:dPt>
          <c:dPt>
            <c:idx val="4"/>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9-E368-4A78-A513-050AF5686262}"/>
              </c:ext>
            </c:extLst>
          </c:dPt>
          <c:dPt>
            <c:idx val="5"/>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07-7176-42B3-8B56-03FEE241D0B3}"/>
              </c:ext>
            </c:extLst>
          </c:dPt>
          <c:dPt>
            <c:idx val="6"/>
            <c:bubble3D val="0"/>
            <c:spPr>
              <a:solidFill>
                <a:schemeClr val="accent6">
                  <a:lumMod val="60000"/>
                  <a:lumOff val="40000"/>
                </a:schemeClr>
              </a:solidFill>
              <a:ln w="6350">
                <a:solidFill>
                  <a:sysClr val="windowText" lastClr="000000"/>
                </a:solidFill>
              </a:ln>
              <a:effectLst/>
            </c:spPr>
            <c:extLst>
              <c:ext xmlns:c16="http://schemas.microsoft.com/office/drawing/2014/chart" uri="{C3380CC4-5D6E-409C-BE32-E72D297353CC}">
                <c16:uniqueId val="{00000006-7176-42B3-8B56-03FEE241D0B3}"/>
              </c:ext>
            </c:extLst>
          </c:dPt>
          <c:dPt>
            <c:idx val="7"/>
            <c:bubble3D val="0"/>
            <c:spPr>
              <a:solidFill>
                <a:schemeClr val="accent4">
                  <a:lumMod val="60000"/>
                  <a:lumOff val="40000"/>
                </a:schemeClr>
              </a:solidFill>
              <a:ln w="6350">
                <a:solidFill>
                  <a:sysClr val="windowText" lastClr="000000"/>
                </a:solidFill>
              </a:ln>
              <a:effectLst/>
            </c:spPr>
            <c:extLst>
              <c:ext xmlns:c16="http://schemas.microsoft.com/office/drawing/2014/chart" uri="{C3380CC4-5D6E-409C-BE32-E72D297353CC}">
                <c16:uniqueId val="{0000000F-E368-4A78-A513-050AF5686262}"/>
              </c:ext>
            </c:extLst>
          </c:dPt>
          <c:dPt>
            <c:idx val="8"/>
            <c:bubble3D val="0"/>
            <c:spPr>
              <a:solidFill>
                <a:schemeClr val="bg2">
                  <a:lumMod val="90000"/>
                </a:schemeClr>
              </a:solidFill>
              <a:ln w="6350">
                <a:solidFill>
                  <a:sysClr val="windowText" lastClr="000000"/>
                </a:solidFill>
              </a:ln>
              <a:effectLst/>
            </c:spPr>
            <c:extLst>
              <c:ext xmlns:c16="http://schemas.microsoft.com/office/drawing/2014/chart" uri="{C3380CC4-5D6E-409C-BE32-E72D297353CC}">
                <c16:uniqueId val="{00000011-E368-4A78-A513-050AF5686262}"/>
              </c:ext>
            </c:extLst>
          </c:dPt>
          <c:dPt>
            <c:idx val="9"/>
            <c:bubble3D val="0"/>
            <c:spPr>
              <a:solidFill>
                <a:schemeClr val="accent4">
                  <a:lumMod val="60000"/>
                  <a:lumOff val="40000"/>
                </a:schemeClr>
              </a:solidFill>
              <a:ln w="6350">
                <a:solidFill>
                  <a:sysClr val="windowText" lastClr="000000"/>
                </a:solidFill>
              </a:ln>
            </c:spPr>
            <c:extLst>
              <c:ext xmlns:c16="http://schemas.microsoft.com/office/drawing/2014/chart" uri="{C3380CC4-5D6E-409C-BE32-E72D297353CC}">
                <c16:uniqueId val="{00000012-A073-4BF6-8669-F7A951DEE542}"/>
              </c:ext>
            </c:extLst>
          </c:dPt>
          <c:dLbls>
            <c:dLbl>
              <c:idx val="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7176-42B3-8B56-03FEE241D0B3}"/>
                </c:ext>
              </c:extLst>
            </c:dLbl>
            <c:dLbl>
              <c:idx val="2"/>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7176-42B3-8B56-03FEE241D0B3}"/>
                </c:ext>
              </c:extLst>
            </c:dLbl>
            <c:dLbl>
              <c:idx val="4"/>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E368-4A78-A513-050AF5686262}"/>
                </c:ext>
              </c:extLst>
            </c:dLbl>
            <c:dLbl>
              <c:idx val="5"/>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7176-42B3-8B56-03FEE241D0B3}"/>
                </c:ext>
              </c:extLst>
            </c:dLbl>
            <c:dLbl>
              <c:idx val="6"/>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7176-42B3-8B56-03FEE241D0B3}"/>
                </c:ext>
              </c:extLst>
            </c:dLbl>
            <c:dLbl>
              <c:idx val="9"/>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A073-4BF6-8669-F7A951DEE54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Dash!$M$17:$M$26</c:f>
              <c:strCache>
                <c:ptCount val="10"/>
                <c:pt idx="0">
                  <c:v>Greenhouse Gases</c:v>
                </c:pt>
                <c:pt idx="1">
                  <c:v>Air Quality</c:v>
                </c:pt>
                <c:pt idx="2">
                  <c:v>Sustainable Transport</c:v>
                </c:pt>
                <c:pt idx="3">
                  <c:v>Biodiversity</c:v>
                </c:pt>
                <c:pt idx="4">
                  <c:v>Land Use Change</c:v>
                </c:pt>
                <c:pt idx="5">
                  <c:v>Soil and Waterway Health</c:v>
                </c:pt>
                <c:pt idx="6">
                  <c:v>Climate Change Adaptation</c:v>
                </c:pt>
                <c:pt idx="7">
                  <c:v>Energy Use</c:v>
                </c:pt>
                <c:pt idx="8">
                  <c:v>Waste</c:v>
                </c:pt>
                <c:pt idx="9">
                  <c:v>Sustainable Materials</c:v>
                </c:pt>
              </c:strCache>
            </c:strRef>
          </c:cat>
          <c:val>
            <c:numRef>
              <c:f>Dash!$N$17:$N$26</c:f>
              <c:numCache>
                <c:formatCode>General</c:formatCode>
                <c:ptCount val="10"/>
                <c:pt idx="0">
                  <c:v>2</c:v>
                </c:pt>
                <c:pt idx="1">
                  <c:v>2</c:v>
                </c:pt>
                <c:pt idx="2">
                  <c:v>2</c:v>
                </c:pt>
                <c:pt idx="3">
                  <c:v>2</c:v>
                </c:pt>
                <c:pt idx="4">
                  <c:v>2</c:v>
                </c:pt>
                <c:pt idx="5">
                  <c:v>2</c:v>
                </c:pt>
                <c:pt idx="6">
                  <c:v>2</c:v>
                </c:pt>
                <c:pt idx="7">
                  <c:v>2</c:v>
                </c:pt>
                <c:pt idx="8">
                  <c:v>2</c:v>
                </c:pt>
                <c:pt idx="9">
                  <c:v>2</c:v>
                </c:pt>
              </c:numCache>
            </c:numRef>
          </c:val>
          <c:extLst>
            <c:ext xmlns:c16="http://schemas.microsoft.com/office/drawing/2014/chart" uri="{C3380CC4-5D6E-409C-BE32-E72D297353CC}">
              <c16:uniqueId val="{00000003-7176-42B3-8B56-03FEE241D0B3}"/>
            </c:ext>
          </c:extLst>
        </c:ser>
        <c:dLbls>
          <c:showLegendKey val="0"/>
          <c:showVal val="0"/>
          <c:showCatName val="0"/>
          <c:showSerName val="0"/>
          <c:showPercent val="0"/>
          <c:showBubbleSize val="0"/>
          <c:showLeaderLines val="1"/>
        </c:dLbls>
        <c:firstSliceAng val="0"/>
        <c:holeSize val="68"/>
      </c:doughnutChart>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GB" sz="1600" b="1"/>
              <a:t>Council Electric Vehicle Charging Points Project</a:t>
            </a:r>
          </a:p>
        </c:rich>
      </c:tx>
      <c:layout>
        <c:manualLayout>
          <c:xMode val="edge"/>
          <c:yMode val="edge"/>
          <c:x val="0.22795724406450488"/>
          <c:y val="3.1846597825634176E-2"/>
        </c:manualLayout>
      </c:layout>
      <c:overlay val="0"/>
    </c:title>
    <c:autoTitleDeleted val="0"/>
    <c:plotArea>
      <c:layout/>
      <c:doughnutChart>
        <c:varyColors val="1"/>
        <c:ser>
          <c:idx val="0"/>
          <c:order val="0"/>
          <c:dPt>
            <c:idx val="0"/>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1-098E-4050-82EE-34294F6D40CC}"/>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098E-4050-82EE-34294F6D40CC}"/>
              </c:ext>
            </c:extLst>
          </c:dPt>
          <c:dPt>
            <c:idx val="2"/>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5-098E-4050-82EE-34294F6D40CC}"/>
              </c:ext>
            </c:extLst>
          </c:dPt>
          <c:dPt>
            <c:idx val="3"/>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7-098E-4050-82EE-34294F6D40CC}"/>
              </c:ext>
            </c:extLst>
          </c:dPt>
          <c:dPt>
            <c:idx val="4"/>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9-098E-4050-82EE-34294F6D40CC}"/>
              </c:ext>
            </c:extLst>
          </c:dPt>
          <c:dPt>
            <c:idx val="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B-098E-4050-82EE-34294F6D40CC}"/>
              </c:ext>
            </c:extLst>
          </c:dPt>
          <c:dPt>
            <c:idx val="6"/>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D-098E-4050-82EE-34294F6D40CC}"/>
              </c:ext>
            </c:extLst>
          </c:dPt>
          <c:dPt>
            <c:idx val="7"/>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F-098E-4050-82EE-34294F6D40CC}"/>
              </c:ext>
            </c:extLst>
          </c:dPt>
          <c:dPt>
            <c:idx val="8"/>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1-098E-4050-82EE-34294F6D40CC}"/>
              </c:ext>
            </c:extLst>
          </c:dPt>
          <c:dPt>
            <c:idx val="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3-098E-4050-82EE-34294F6D40CC}"/>
              </c:ext>
            </c:extLst>
          </c:dPt>
          <c:dPt>
            <c:idx val="10"/>
            <c:bubble3D val="0"/>
            <c:spPr>
              <a:solidFill>
                <a:schemeClr val="bg2">
                  <a:lumMod val="90000"/>
                </a:schemeClr>
              </a:solidFill>
            </c:spPr>
            <c:extLst>
              <c:ext xmlns:c16="http://schemas.microsoft.com/office/drawing/2014/chart" uri="{C3380CC4-5D6E-409C-BE32-E72D297353CC}">
                <c16:uniqueId val="{00000028-D616-4076-B2D5-2F1F13AAF751}"/>
              </c:ext>
            </c:extLst>
          </c:dPt>
          <c:dLbls>
            <c:dLbl>
              <c:idx val="0"/>
              <c:layout>
                <c:manualLayout>
                  <c:x val="-1.8441675514798647E-3"/>
                  <c:y val="-5.9420444066113354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B017DB28-5D5B-4990-83E4-60C80E1597DC}" type="CELLREF">
                      <a:rPr lang="en-US" sz="1000"/>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layout>
                    <c:manualLayout>
                      <c:w val="8.6611401660273549E-2"/>
                      <c:h val="6.2852202596297091E-2"/>
                    </c:manualLayout>
                  </c15:layout>
                  <c15:dlblFieldTable>
                    <c15:dlblFTEntry>
                      <c15:txfldGUID>{B017DB28-5D5B-4990-83E4-60C80E1597DC}</c15:txfldGUID>
                      <c15:f>Dash!$P$17</c15:f>
                      <c15:dlblFieldTableCache>
                        <c:ptCount val="1"/>
                        <c:pt idx="0">
                          <c:v>Food</c:v>
                        </c:pt>
                      </c15:dlblFieldTableCache>
                    </c15:dlblFTEntry>
                  </c15:dlblFieldTable>
                  <c15:showDataLabelsRange val="0"/>
                </c:ext>
                <c:ext xmlns:c16="http://schemas.microsoft.com/office/drawing/2014/chart" uri="{C3380CC4-5D6E-409C-BE32-E72D297353CC}">
                  <c16:uniqueId val="{00000001-098E-4050-82EE-34294F6D40CC}"/>
                </c:ext>
              </c:extLst>
            </c:dLbl>
            <c:dLbl>
              <c:idx val="1"/>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1E39BA63-22E2-41B3-B3FE-F8277B50D7ED}" type="CELLREF">
                      <a:rPr lang="en-US" sz="1000"/>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{1E39BA63-22E2-41B3-B3FE-F8277B50D7ED}</c15:txfldGUID>
                      <c15:f>Dash!$P$18</c15:f>
                      <c15:dlblFieldTableCache>
                        <c:ptCount val="1"/>
                        <c:pt idx="0">
                          <c:v>Health and Wellbeing</c:v>
                        </c:pt>
                      </c15:dlblFieldTableCache>
                    </c15:dlblFTEntry>
                  </c15:dlblFieldTable>
                  <c15:showDataLabelsRange val="0"/>
                </c:ext>
                <c:ext xmlns:c16="http://schemas.microsoft.com/office/drawing/2014/chart" uri="{C3380CC4-5D6E-409C-BE32-E72D297353CC}">
                  <c16:uniqueId val="{00000003-098E-4050-82EE-34294F6D40CC}"/>
                </c:ext>
              </c:extLst>
            </c:dLbl>
            <c:dLbl>
              <c:idx val="2"/>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16A8FA14-38DD-49AF-A3AE-EDFD97670BBA}" type="CELLREF">
                      <a:rPr lang="en-US" sz="1000"/>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{16A8FA14-38DD-49AF-A3AE-EDFD97670BBA}</c15:txfldGUID>
                      <c15:f>Dash!$P$19</c15:f>
                      <c15:dlblFieldTableCache>
                        <c:ptCount val="1"/>
                        <c:pt idx="0">
                          <c:v>Housing</c:v>
                        </c:pt>
                      </c15:dlblFieldTableCache>
                    </c15:dlblFTEntry>
                  </c15:dlblFieldTable>
                  <c15:showDataLabelsRange val="0"/>
                </c:ext>
                <c:ext xmlns:c16="http://schemas.microsoft.com/office/drawing/2014/chart" uri="{C3380CC4-5D6E-409C-BE32-E72D297353CC}">
                  <c16:uniqueId val="{00000005-098E-4050-82EE-34294F6D40CC}"/>
                </c:ext>
              </c:extLst>
            </c:dLbl>
            <c:dLbl>
              <c:idx val="3"/>
              <c:tx>
                <c:rich>
                  <a:bodyPr/>
                  <a:lstStyle/>
                  <a:p>
                    <a:fld id="{AF9B4403-7492-4438-AE3E-C0A7963CABEF}" type="CELLREF">
                      <a:rPr lang="en-US"/>
                      <a:pPr/>
                      <a:t>[CELLREF]</a:t>
                    </a:fld>
                    <a:endParaRPr lang="en-GB"/>
                  </a:p>
                </c:rich>
              </c:tx>
              <c:showLegendKey val="0"/>
              <c:showVal val="0"/>
              <c:showCatName val="1"/>
              <c:showSerName val="0"/>
              <c:showPercent val="0"/>
              <c:showBubbleSize val="0"/>
              <c:extLst>
                <c:ext xmlns:c15="http://schemas.microsoft.com/office/drawing/2012/chart" uri="{CE6537A1-D6FC-4f65-9D91-7224C49458BB}">
                  <c15:dlblFieldTable>
                    <c15:dlblFTEntry>
                      <c15:txfldGUID>{AF9B4403-7492-4438-AE3E-C0A7963CABEF}</c15:txfldGUID>
                      <c15:f>Dash!$P$20</c15:f>
                      <c15:dlblFieldTableCache>
                        <c:ptCount val="1"/>
                        <c:pt idx="0">
                          <c:v>Education</c:v>
                        </c:pt>
                      </c15:dlblFieldTableCache>
                    </c15:dlblFTEntry>
                  </c15:dlblFieldTable>
                  <c15:showDataLabelsRange val="0"/>
                </c:ext>
                <c:ext xmlns:c16="http://schemas.microsoft.com/office/drawing/2014/chart" uri="{C3380CC4-5D6E-409C-BE32-E72D297353CC}">
                  <c16:uniqueId val="{00000007-098E-4050-82EE-34294F6D40CC}"/>
                </c:ext>
              </c:extLst>
            </c:dLbl>
            <c:dLbl>
              <c:idx val="4"/>
              <c:layout>
                <c:manualLayout>
                  <c:x val="5.5325712936503254E-3"/>
                  <c:y val="5.4968796619871679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56AEBA55-E9F8-4967-BAC8-446DF1AA3726}" type="CELLREF">
                      <a:rPr lang="en-US" sz="1000"/>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{56AEBA55-E9F8-4967-BAC8-446DF1AA3726}</c15:txfldGUID>
                      <c15:f>Dash!$P$21</c15:f>
                      <c15:dlblFieldTableCache>
                        <c:ptCount val="1"/>
                        <c:pt idx="0">
                          <c:v>Community</c:v>
                        </c:pt>
                      </c15:dlblFieldTableCache>
                    </c15:dlblFTEntry>
                  </c15:dlblFieldTable>
                  <c15:showDataLabelsRange val="0"/>
                </c:ext>
                <c:ext xmlns:c16="http://schemas.microsoft.com/office/drawing/2014/chart" uri="{C3380CC4-5D6E-409C-BE32-E72D297353CC}">
                  <c16:uniqueId val="{00000009-098E-4050-82EE-34294F6D40CC}"/>
                </c:ext>
              </c:extLst>
            </c:dLbl>
            <c:dLbl>
              <c:idx val="5"/>
              <c:layout>
                <c:manualLayout>
                  <c:x val="-3.6747812781757344E-3"/>
                  <c:y val="0"/>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0312347F-D11E-42FC-A027-963F7D1164C7}" type="CELLREF">
                      <a:rPr lang="en-US" sz="1000" b="1"/>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{0312347F-D11E-42FC-A027-963F7D1164C7}</c15:txfldGUID>
                      <c15:f>Dash!$P$22</c15:f>
                      <c15:dlblFieldTableCache>
                        <c:ptCount val="1"/>
                        <c:pt idx="0">
                          <c:v>Accessibility</c:v>
                        </c:pt>
                      </c15:dlblFieldTableCache>
                    </c15:dlblFTEntry>
                  </c15:dlblFieldTable>
                  <c15:showDataLabelsRange val="0"/>
                </c:ext>
                <c:ext xmlns:c16="http://schemas.microsoft.com/office/drawing/2014/chart" uri="{C3380CC4-5D6E-409C-BE32-E72D297353CC}">
                  <c16:uniqueId val="{0000000B-098E-4050-82EE-34294F6D40CC}"/>
                </c:ext>
              </c:extLst>
            </c:dLbl>
            <c:dLbl>
              <c:idx val="6"/>
              <c:layout>
                <c:manualLayout>
                  <c:x val="-2.77877778121377E-3"/>
                  <c:y val="-4.3784965484001421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92D53C7F-051C-4784-A4A7-C2E3AEDCFD96}" type="CELLREF">
                      <a:rPr lang="en-US" sz="1000"/>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2034572955096702"/>
                      <c:h val="9.3485900379205386E-2"/>
                    </c:manualLayout>
                  </c15:layout>
                  <c15:dlblFieldTable>
                    <c15:dlblFTEntry>
                      <c15:txfldGUID>{92D53C7F-051C-4784-A4A7-C2E3AEDCFD96}</c15:txfldGUID>
                      <c15:f>Dash!$P$23</c15:f>
                      <c15:dlblFieldTableCache>
                        <c:ptCount val="1"/>
                        <c:pt idx="0">
                          <c:v>Local Economy and Jobs</c:v>
                        </c:pt>
                      </c15:dlblFieldTableCache>
                    </c15:dlblFTEntry>
                  </c15:dlblFieldTable>
                  <c15:showDataLabelsRange val="0"/>
                </c:ext>
                <c:ext xmlns:c16="http://schemas.microsoft.com/office/drawing/2014/chart" uri="{C3380CC4-5D6E-409C-BE32-E72D297353CC}">
                  <c16:uniqueId val="{0000000D-098E-4050-82EE-34294F6D40CC}"/>
                </c:ext>
              </c:extLst>
            </c:dLbl>
            <c:dLbl>
              <c:idx val="7"/>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10C831A2-85A8-4CE2-ACD3-3ABB001AA9FB}" type="CELLREF">
                      <a:rPr lang="en-US" sz="1000"/>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dlblFTEntry>
                      <c15:txfldGUID>{10C831A2-85A8-4CE2-ACD3-3ABB001AA9FB}</c15:txfldGUID>
                      <c15:f>Dash!$P$24</c15:f>
                      <c15:dlblFieldTableCache>
                        <c:ptCount val="1"/>
                        <c:pt idx="0">
                          <c:v>Safety</c:v>
                        </c:pt>
                      </c15:dlblFieldTableCache>
                    </c15:dlblFTEntry>
                  </c15:dlblFieldTable>
                  <c15:showDataLabelsRange val="0"/>
                </c:ext>
                <c:ext xmlns:c16="http://schemas.microsoft.com/office/drawing/2014/chart" uri="{C3380CC4-5D6E-409C-BE32-E72D297353CC}">
                  <c16:uniqueId val="{0000000F-098E-4050-82EE-34294F6D40CC}"/>
                </c:ext>
              </c:extLst>
            </c:dLbl>
            <c:dLbl>
              <c:idx val="8"/>
              <c:layout>
                <c:manualLayout>
                  <c:x val="-6.4427530934141946E-3"/>
                  <c:y val="7.3486341676487271E-4"/>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fld id="{1B3D5E5A-6F06-49F2-927A-4900F29379CF}" type="CELLREF">
                      <a:rPr lang="en-US" sz="1000" b="1"/>
                      <a:pPr>
                        <a:defRPr sz="1000" b="1" i="0" u="none" strike="noStrike" kern="1200" baseline="0">
                          <a:solidFill>
                            <a:schemeClr val="tx1">
                              <a:lumMod val="75000"/>
                              <a:lumOff val="25000"/>
                            </a:schemeClr>
                          </a:solidFill>
                          <a:latin typeface="+mn-lt"/>
                          <a:ea typeface="+mn-ea"/>
                          <a:cs typeface="+mn-cs"/>
                        </a:defRPr>
                      </a:pPr>
                      <a:t>[CELLREF]</a:t>
                    </a:fld>
                    <a:endParaRPr lang="en-GB"/>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0564996174755237"/>
                      <c:h val="6.0591027273476261E-2"/>
                    </c:manualLayout>
                  </c15:layout>
                  <c15:dlblFieldTable>
                    <c15:dlblFTEntry>
                      <c15:txfldGUID>{1B3D5E5A-6F06-49F2-927A-4900F29379CF}</c15:txfldGUID>
                      <c15:f>Dash!$P$25</c15:f>
                      <c15:dlblFieldTableCache>
                        <c:ptCount val="1"/>
                        <c:pt idx="0">
                          <c:v>Democratic Voice</c:v>
                        </c:pt>
                      </c15:dlblFieldTableCache>
                    </c15:dlblFTEntry>
                  </c15:dlblFieldTable>
                  <c15:showDataLabelsRange val="0"/>
                </c:ext>
                <c:ext xmlns:c16="http://schemas.microsoft.com/office/drawing/2014/chart" uri="{C3380CC4-5D6E-409C-BE32-E72D297353CC}">
                  <c16:uniqueId val="{00000011-098E-4050-82EE-34294F6D40CC}"/>
                </c:ext>
              </c:extLst>
            </c:dLbl>
            <c:dLbl>
              <c:idx val="9"/>
              <c:layout>
                <c:manualLayout>
                  <c:x val="-3.6841779748092488E-3"/>
                  <c:y val="-5.2965155786562426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a:t>Equity</a:t>
                    </a:r>
                  </a:p>
                </c:rich>
              </c:tx>
              <c:spPr>
                <a:noFill/>
                <a:ln>
                  <a:noFill/>
                </a:ln>
                <a:effectLst/>
              </c:spPr>
              <c:showLegendKey val="0"/>
              <c:showVal val="0"/>
              <c:showCatName val="1"/>
              <c:showSerName val="0"/>
              <c:showPercent val="0"/>
              <c:showBubbleSize val="0"/>
              <c:extLst>
                <c:ext xmlns:c15="http://schemas.microsoft.com/office/drawing/2012/chart" uri="{CE6537A1-D6FC-4f65-9D91-7224C49458BB}">
                  <c15:layout>
                    <c:manualLayout>
                      <c:w val="8.9400355800250075E-2"/>
                      <c:h val="7.6099476683471584E-2"/>
                    </c:manualLayout>
                  </c15:layout>
                  <c15:showDataLabelsRange val="0"/>
                </c:ext>
                <c:ext xmlns:c16="http://schemas.microsoft.com/office/drawing/2014/chart" uri="{C3380CC4-5D6E-409C-BE32-E72D297353CC}">
                  <c16:uniqueId val="{00000013-098E-4050-82EE-34294F6D40CC}"/>
                </c:ext>
              </c:extLst>
            </c:dLbl>
            <c:dLbl>
              <c:idx val="10"/>
              <c:tx>
                <c:rich>
                  <a:bodyPr/>
                  <a:lstStyle/>
                  <a:p>
                    <a:r>
                      <a:rPr lang="en-US"/>
                      <a:t>Equality</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D616-4076-B2D5-2F1F13AAF75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Dash!$M$17:$M$27</c:f>
              <c:strCache>
                <c:ptCount val="10"/>
                <c:pt idx="0">
                  <c:v>Greenhouse Gases</c:v>
                </c:pt>
                <c:pt idx="1">
                  <c:v>Air Quality</c:v>
                </c:pt>
                <c:pt idx="2">
                  <c:v>Sustainable Transport</c:v>
                </c:pt>
                <c:pt idx="3">
                  <c:v>Biodiversity</c:v>
                </c:pt>
                <c:pt idx="4">
                  <c:v>Land Use Change</c:v>
                </c:pt>
                <c:pt idx="5">
                  <c:v>Soil and Waterway Health</c:v>
                </c:pt>
                <c:pt idx="6">
                  <c:v>Climate Change Adaptation</c:v>
                </c:pt>
                <c:pt idx="7">
                  <c:v>Energy Use</c:v>
                </c:pt>
                <c:pt idx="8">
                  <c:v>Waste</c:v>
                </c:pt>
                <c:pt idx="9">
                  <c:v>Sustainable Materials</c:v>
                </c:pt>
              </c:strCache>
            </c:strRef>
          </c:cat>
          <c:val>
            <c:numRef>
              <c:f>Dash!$N$17:$N$27</c:f>
              <c:numCache>
                <c:formatCode>General</c:formatCode>
                <c:ptCount val="11"/>
                <c:pt idx="0">
                  <c:v>2</c:v>
                </c:pt>
                <c:pt idx="1">
                  <c:v>2</c:v>
                </c:pt>
                <c:pt idx="2">
                  <c:v>2</c:v>
                </c:pt>
                <c:pt idx="3">
                  <c:v>2</c:v>
                </c:pt>
                <c:pt idx="4">
                  <c:v>2</c:v>
                </c:pt>
                <c:pt idx="5">
                  <c:v>2</c:v>
                </c:pt>
                <c:pt idx="6">
                  <c:v>2</c:v>
                </c:pt>
                <c:pt idx="7">
                  <c:v>2</c:v>
                </c:pt>
                <c:pt idx="8">
                  <c:v>2</c:v>
                </c:pt>
                <c:pt idx="9">
                  <c:v>2</c:v>
                </c:pt>
              </c:numCache>
            </c:numRef>
          </c:val>
          <c:extLst>
            <c:ext xmlns:c16="http://schemas.microsoft.com/office/drawing/2014/chart" uri="{C3380CC4-5D6E-409C-BE32-E72D297353CC}">
              <c16:uniqueId val="{00000014-098E-4050-82EE-34294F6D40CC}"/>
            </c:ext>
          </c:extLst>
        </c:ser>
        <c:ser>
          <c:idx val="1"/>
          <c:order val="1"/>
          <c:tx>
            <c:strRef>
              <c:f>Dash!$P$16</c:f>
              <c:strCache>
                <c:ptCount val="1"/>
                <c:pt idx="0">
                  <c:v>Social</c:v>
                </c:pt>
              </c:strCache>
            </c:strRef>
          </c:tx>
          <c:explosion val="1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6-098E-4050-82EE-34294F6D40CC}"/>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18-098E-4050-82EE-34294F6D40C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A-098E-4050-82EE-34294F6D40CC}"/>
              </c:ext>
            </c:extLst>
          </c:dPt>
          <c:dPt>
            <c:idx val="3"/>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1C-098E-4050-82EE-34294F6D40CC}"/>
              </c:ext>
            </c:extLst>
          </c:dPt>
          <c:dPt>
            <c:idx val="4"/>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1E-098E-4050-82EE-34294F6D40CC}"/>
              </c:ext>
            </c:extLst>
          </c:dPt>
          <c:dPt>
            <c:idx val="5"/>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20-098E-4050-82EE-34294F6D40CC}"/>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22-098E-4050-82EE-34294F6D40CC}"/>
              </c:ext>
            </c:extLst>
          </c:dPt>
          <c:dPt>
            <c:idx val="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4-098E-4050-82EE-34294F6D40CC}"/>
              </c:ext>
            </c:extLst>
          </c:dPt>
          <c:dPt>
            <c:idx val="8"/>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26-098E-4050-82EE-34294F6D40CC}"/>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8-098E-4050-82EE-34294F6D40CC}"/>
              </c:ext>
            </c:extLst>
          </c:dPt>
          <c:dPt>
            <c:idx val="10"/>
            <c:bubble3D val="0"/>
            <c:spPr>
              <a:solidFill>
                <a:schemeClr val="bg2">
                  <a:lumMod val="90000"/>
                </a:schemeClr>
              </a:solidFill>
            </c:spPr>
            <c:extLst>
              <c:ext xmlns:c16="http://schemas.microsoft.com/office/drawing/2014/chart" uri="{C3380CC4-5D6E-409C-BE32-E72D297353CC}">
                <c16:uniqueId val="{00000029-D616-4076-B2D5-2F1F13AAF751}"/>
              </c:ext>
            </c:extLst>
          </c:dPt>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098E-4050-82EE-34294F6D40CC}"/>
                </c:ext>
              </c:extLst>
            </c:dLbl>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098E-4050-82EE-34294F6D40CC}"/>
                </c:ext>
              </c:extLst>
            </c:dLbl>
            <c:dLbl>
              <c:idx val="2"/>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098E-4050-82EE-34294F6D40CC}"/>
                </c:ext>
              </c:extLst>
            </c:dLbl>
            <c:dLbl>
              <c:idx val="5"/>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0-098E-4050-82EE-34294F6D40CC}"/>
                </c:ext>
              </c:extLst>
            </c:dLbl>
            <c:dLbl>
              <c:idx val="6"/>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2-098E-4050-82EE-34294F6D40CC}"/>
                </c:ext>
              </c:extLst>
            </c:dLbl>
            <c:dLbl>
              <c:idx val="7"/>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r>
                      <a:rPr lang="en-US" sz="1000"/>
                      <a:t>Energy</a:t>
                    </a:r>
                    <a:r>
                      <a:rPr lang="en-US" sz="1000" baseline="0"/>
                      <a:t> Use</a:t>
                    </a:r>
                    <a:endParaRPr lang="en-US" sz="1000"/>
                  </a:p>
                </c:rich>
              </c:tx>
              <c:spPr>
                <a:noFill/>
                <a:ln>
                  <a:noFill/>
                </a:ln>
                <a:effectLst/>
              </c:sp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24-098E-4050-82EE-34294F6D40CC}"/>
                </c:ext>
              </c:extLst>
            </c:dLbl>
            <c:dLbl>
              <c:idx val="8"/>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6-098E-4050-82EE-34294F6D40CC}"/>
                </c:ext>
              </c:extLst>
            </c:dLbl>
            <c:dLbl>
              <c:idx val="9"/>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8-098E-4050-82EE-34294F6D40C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Dash!$M$17:$M$27</c:f>
              <c:strCache>
                <c:ptCount val="10"/>
                <c:pt idx="0">
                  <c:v>Greenhouse Gases</c:v>
                </c:pt>
                <c:pt idx="1">
                  <c:v>Air Quality</c:v>
                </c:pt>
                <c:pt idx="2">
                  <c:v>Sustainable Transport</c:v>
                </c:pt>
                <c:pt idx="3">
                  <c:v>Biodiversity</c:v>
                </c:pt>
                <c:pt idx="4">
                  <c:v>Land Use Change</c:v>
                </c:pt>
                <c:pt idx="5">
                  <c:v>Soil and Waterway Health</c:v>
                </c:pt>
                <c:pt idx="6">
                  <c:v>Climate Change Adaptation</c:v>
                </c:pt>
                <c:pt idx="7">
                  <c:v>Energy Use</c:v>
                </c:pt>
                <c:pt idx="8">
                  <c:v>Waste</c:v>
                </c:pt>
                <c:pt idx="9">
                  <c:v>Sustainable Materials</c:v>
                </c:pt>
              </c:strCache>
            </c:strRef>
          </c:cat>
          <c:val>
            <c:numRef>
              <c:f>Dash!$Q$17:$Q$27</c:f>
              <c:numCache>
                <c:formatCode>General</c:formatCode>
                <c:ptCount val="11"/>
                <c:pt idx="0">
                  <c:v>2</c:v>
                </c:pt>
                <c:pt idx="1">
                  <c:v>2</c:v>
                </c:pt>
                <c:pt idx="2">
                  <c:v>2</c:v>
                </c:pt>
                <c:pt idx="3">
                  <c:v>2</c:v>
                </c:pt>
                <c:pt idx="4">
                  <c:v>2</c:v>
                </c:pt>
                <c:pt idx="5">
                  <c:v>2</c:v>
                </c:pt>
                <c:pt idx="6">
                  <c:v>2</c:v>
                </c:pt>
                <c:pt idx="7">
                  <c:v>2</c:v>
                </c:pt>
                <c:pt idx="8">
                  <c:v>2</c:v>
                </c:pt>
                <c:pt idx="9">
                  <c:v>2</c:v>
                </c:pt>
              </c:numCache>
            </c:numRef>
          </c:val>
          <c:extLst>
            <c:ext xmlns:c16="http://schemas.microsoft.com/office/drawing/2014/chart" uri="{C3380CC4-5D6E-409C-BE32-E72D297353CC}">
              <c16:uniqueId val="{00000029-098E-4050-82EE-34294F6D40CC}"/>
            </c:ext>
          </c:extLst>
        </c:ser>
        <c:dLbls>
          <c:showLegendKey val="0"/>
          <c:showVal val="0"/>
          <c:showCatName val="1"/>
          <c:showSerName val="0"/>
          <c:showPercent val="0"/>
          <c:showBubbleSize val="0"/>
          <c:showLeaderLines val="1"/>
        </c:dLbls>
        <c:firstSliceAng val="0"/>
        <c:holeSize val="30"/>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5298397570145"/>
          <c:y val="2.2743420637326161E-2"/>
          <c:w val="0.68949299414400533"/>
          <c:h val="0.93745559324735306"/>
        </c:manualLayout>
      </c:layout>
      <c:doughnutChart>
        <c:varyColors val="1"/>
        <c:dLbls>
          <c:showLegendKey val="0"/>
          <c:showVal val="0"/>
          <c:showCatName val="0"/>
          <c:showSerName val="0"/>
          <c:showPercent val="0"/>
          <c:showBubbleSize val="0"/>
          <c:showLeaderLines val="0"/>
        </c:dLbls>
        <c:firstSliceAng val="0"/>
        <c:holeSize val="67"/>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dLbls>
          <c:showLegendKey val="0"/>
          <c:showVal val="0"/>
          <c:showCatName val="0"/>
          <c:showSerName val="0"/>
          <c:showPercent val="0"/>
          <c:showBubbleSize val="0"/>
          <c:showLeaderLines val="0"/>
        </c:dLbls>
        <c:firstSliceAng val="0"/>
        <c:holeSize val="47"/>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3624455226586"/>
          <c:y val="0"/>
          <c:w val="0.76860176314939987"/>
          <c:h val="0.94688676406374428"/>
        </c:manualLayout>
      </c:layout>
      <c:doughnutChart>
        <c:varyColors val="1"/>
        <c:ser>
          <c:idx val="0"/>
          <c:order val="0"/>
          <c:explosion val="18"/>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89D-4D4A-9C00-E7D60D775987}"/>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889D-4D4A-9C00-E7D60D775987}"/>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889D-4D4A-9C00-E7D60D775987}"/>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889D-4D4A-9C00-E7D60D775987}"/>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889D-4D4A-9C00-E7D60D775987}"/>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889D-4D4A-9C00-E7D60D775987}"/>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889D-4D4A-9C00-E7D60D775987}"/>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889D-4D4A-9C00-E7D60D775987}"/>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889D-4D4A-9C00-E7D60D775987}"/>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889D-4D4A-9C00-E7D60D775987}"/>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889D-4D4A-9C00-E7D60D775987}"/>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889D-4D4A-9C00-E7D60D775987}"/>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889D-4D4A-9C00-E7D60D775987}"/>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889D-4D4A-9C00-E7D60D775987}"/>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889D-4D4A-9C00-E7D60D775987}"/>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889D-4D4A-9C00-E7D60D775987}"/>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889D-4D4A-9C00-E7D60D775987}"/>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889D-4D4A-9C00-E7D60D775987}"/>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889D-4D4A-9C00-E7D60D775987}"/>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889D-4D4A-9C00-E7D60D775987}"/>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889D-4D4A-9C00-E7D60D775987}"/>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889D-4D4A-9C00-E7D60D775987}"/>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889D-4D4A-9C00-E7D60D775987}"/>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889D-4D4A-9C00-E7D60D775987}"/>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889D-4D4A-9C00-E7D60D775987}"/>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889D-4D4A-9C00-E7D60D775987}"/>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889D-4D4A-9C00-E7D60D775987}"/>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889D-4D4A-9C00-E7D60D775987}"/>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889D-4D4A-9C00-E7D60D775987}"/>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889D-4D4A-9C00-E7D60D775987}"/>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889D-4D4A-9C00-E7D60D775987}"/>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889D-4D4A-9C00-E7D60D775987}"/>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889D-4D4A-9C00-E7D60D775987}"/>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889D-4D4A-9C00-E7D60D775987}"/>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889D-4D4A-9C00-E7D60D775987}"/>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889D-4D4A-9C00-E7D60D775987}"/>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889D-4D4A-9C00-E7D60D775987}"/>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889D-4D4A-9C00-E7D60D775987}"/>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889D-4D4A-9C00-E7D60D775987}"/>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889D-4D4A-9C00-E7D60D775987}"/>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889D-4D4A-9C00-E7D60D775987}"/>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889D-4D4A-9C00-E7D60D775987}"/>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889D-4D4A-9C00-E7D60D775987}"/>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889D-4D4A-9C00-E7D60D775987}"/>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889D-4D4A-9C00-E7D60D775987}"/>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889D-4D4A-9C00-E7D60D775987}"/>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889D-4D4A-9C00-E7D60D775987}"/>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889D-4D4A-9C00-E7D60D775987}"/>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889D-4D4A-9C00-E7D60D775987}"/>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889D-4D4A-9C00-E7D60D775987}"/>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889D-4D4A-9C00-E7D60D775987}"/>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7-889D-4D4A-9C00-E7D60D775987}"/>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9-889D-4D4A-9C00-E7D60D775987}"/>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B-889D-4D4A-9C00-E7D60D775987}"/>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D-889D-4D4A-9C00-E7D60D775987}"/>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F-889D-4D4A-9C00-E7D60D775987}"/>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1-889D-4D4A-9C00-E7D60D775987}"/>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3-889D-4D4A-9C00-E7D60D775987}"/>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5-889D-4D4A-9C00-E7D60D775987}"/>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7-889D-4D4A-9C00-E7D60D775987}"/>
              </c:ext>
            </c:extLst>
          </c:dPt>
          <c:val>
            <c:numRef>
              <c:f>'Env Wheel'!$B$2:$B$61</c:f>
              <c:numCache>
                <c:formatCode>General</c:formatCode>
                <c:ptCount val="60"/>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numCache>
            </c:numRef>
          </c:val>
          <c:extLst>
            <c:ext xmlns:c16="http://schemas.microsoft.com/office/drawing/2014/chart" uri="{C3380CC4-5D6E-409C-BE32-E72D297353CC}">
              <c16:uniqueId val="{00000078-889D-4D4A-9C00-E7D60D775987}"/>
            </c:ext>
          </c:extLst>
        </c:ser>
        <c:dLbls>
          <c:showLegendKey val="0"/>
          <c:showVal val="0"/>
          <c:showCatName val="0"/>
          <c:showSerName val="0"/>
          <c:showPercent val="0"/>
          <c:showBubbleSize val="0"/>
          <c:showLeaderLines val="1"/>
        </c:dLbls>
        <c:firstSliceAng val="0"/>
        <c:holeSize val="67"/>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0226769972475"/>
          <c:y val="0.1358382144229707"/>
          <c:w val="0.65388652462084573"/>
          <c:h val="0.77015969496297976"/>
        </c:manualLayout>
      </c:layout>
      <c:doughnutChart>
        <c:varyColors val="1"/>
        <c:ser>
          <c:idx val="0"/>
          <c:order val="0"/>
          <c:explosion val="17"/>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B10-462C-99EE-46A5C31E1F05}"/>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CB10-462C-99EE-46A5C31E1F05}"/>
              </c:ext>
            </c:extLst>
          </c:dPt>
          <c:dPt>
            <c:idx val="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5-CB10-462C-99EE-46A5C31E1F05}"/>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CB10-462C-99EE-46A5C31E1F05}"/>
              </c:ext>
            </c:extLst>
          </c:dPt>
          <c:dPt>
            <c:idx val="4"/>
            <c:bubble3D val="0"/>
            <c:spPr>
              <a:solidFill>
                <a:srgbClr val="E12809"/>
              </a:solidFill>
              <a:ln w="19050">
                <a:solidFill>
                  <a:schemeClr val="lt1"/>
                </a:solidFill>
              </a:ln>
              <a:effectLst/>
            </c:spPr>
            <c:extLst>
              <c:ext xmlns:c16="http://schemas.microsoft.com/office/drawing/2014/chart" uri="{C3380CC4-5D6E-409C-BE32-E72D297353CC}">
                <c16:uniqueId val="{00000009-CB10-462C-99EE-46A5C31E1F05}"/>
              </c:ext>
            </c:extLst>
          </c:dPt>
          <c:dPt>
            <c:idx val="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0B-CB10-462C-99EE-46A5C31E1F05}"/>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CB10-462C-99EE-46A5C31E1F05}"/>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CB10-462C-99EE-46A5C31E1F05}"/>
              </c:ext>
            </c:extLst>
          </c:dPt>
          <c:dPt>
            <c:idx val="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1-CB10-462C-99EE-46A5C31E1F05}"/>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CB10-462C-99EE-46A5C31E1F05}"/>
              </c:ext>
            </c:extLst>
          </c:dPt>
          <c:dPt>
            <c:idx val="10"/>
            <c:bubble3D val="0"/>
            <c:spPr>
              <a:solidFill>
                <a:srgbClr val="E12809"/>
              </a:solidFill>
              <a:ln w="19050">
                <a:solidFill>
                  <a:schemeClr val="lt1"/>
                </a:solidFill>
              </a:ln>
              <a:effectLst/>
            </c:spPr>
            <c:extLst>
              <c:ext xmlns:c16="http://schemas.microsoft.com/office/drawing/2014/chart" uri="{C3380CC4-5D6E-409C-BE32-E72D297353CC}">
                <c16:uniqueId val="{00000015-CB10-462C-99EE-46A5C31E1F05}"/>
              </c:ext>
            </c:extLst>
          </c:dPt>
          <c:dPt>
            <c:idx val="1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17-CB10-462C-99EE-46A5C31E1F05}"/>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CB10-462C-99EE-46A5C31E1F05}"/>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CB10-462C-99EE-46A5C31E1F05}"/>
              </c:ext>
            </c:extLst>
          </c:dPt>
          <c:dPt>
            <c:idx val="1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1D-CB10-462C-99EE-46A5C31E1F05}"/>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CB10-462C-99EE-46A5C31E1F05}"/>
              </c:ext>
            </c:extLst>
          </c:dPt>
          <c:dPt>
            <c:idx val="16"/>
            <c:bubble3D val="0"/>
            <c:spPr>
              <a:solidFill>
                <a:srgbClr val="E12809"/>
              </a:solidFill>
              <a:ln w="19050">
                <a:solidFill>
                  <a:schemeClr val="lt1"/>
                </a:solidFill>
              </a:ln>
              <a:effectLst/>
            </c:spPr>
            <c:extLst>
              <c:ext xmlns:c16="http://schemas.microsoft.com/office/drawing/2014/chart" uri="{C3380CC4-5D6E-409C-BE32-E72D297353CC}">
                <c16:uniqueId val="{00000021-CB10-462C-99EE-46A5C31E1F05}"/>
              </c:ext>
            </c:extLst>
          </c:dPt>
          <c:dPt>
            <c:idx val="1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3-CB10-462C-99EE-46A5C31E1F05}"/>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CB10-462C-99EE-46A5C31E1F05}"/>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CB10-462C-99EE-46A5C31E1F05}"/>
              </c:ext>
            </c:extLst>
          </c:dPt>
          <c:dPt>
            <c:idx val="2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29-CB10-462C-99EE-46A5C31E1F05}"/>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CB10-462C-99EE-46A5C31E1F05}"/>
              </c:ext>
            </c:extLst>
          </c:dPt>
          <c:dPt>
            <c:idx val="22"/>
            <c:bubble3D val="0"/>
            <c:spPr>
              <a:solidFill>
                <a:srgbClr val="E12809"/>
              </a:solidFill>
              <a:ln w="19050">
                <a:solidFill>
                  <a:schemeClr val="lt1"/>
                </a:solidFill>
              </a:ln>
              <a:effectLst/>
            </c:spPr>
            <c:extLst>
              <c:ext xmlns:c16="http://schemas.microsoft.com/office/drawing/2014/chart" uri="{C3380CC4-5D6E-409C-BE32-E72D297353CC}">
                <c16:uniqueId val="{0000002D-CB10-462C-99EE-46A5C31E1F05}"/>
              </c:ext>
            </c:extLst>
          </c:dPt>
          <c:dPt>
            <c:idx val="2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2F-CB10-462C-99EE-46A5C31E1F05}"/>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CB10-462C-99EE-46A5C31E1F05}"/>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CB10-462C-99EE-46A5C31E1F05}"/>
              </c:ext>
            </c:extLst>
          </c:dPt>
          <c:dPt>
            <c:idx val="2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35-CB10-462C-99EE-46A5C31E1F05}"/>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CB10-462C-99EE-46A5C31E1F05}"/>
              </c:ext>
            </c:extLst>
          </c:dPt>
          <c:dPt>
            <c:idx val="28"/>
            <c:bubble3D val="0"/>
            <c:spPr>
              <a:solidFill>
                <a:srgbClr val="E12809"/>
              </a:solidFill>
              <a:ln w="19050">
                <a:solidFill>
                  <a:schemeClr val="lt1"/>
                </a:solidFill>
              </a:ln>
              <a:effectLst/>
            </c:spPr>
            <c:extLst>
              <c:ext xmlns:c16="http://schemas.microsoft.com/office/drawing/2014/chart" uri="{C3380CC4-5D6E-409C-BE32-E72D297353CC}">
                <c16:uniqueId val="{00000039-CB10-462C-99EE-46A5C31E1F05}"/>
              </c:ext>
            </c:extLst>
          </c:dPt>
          <c:dPt>
            <c:idx val="2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3B-CB10-462C-99EE-46A5C31E1F05}"/>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CB10-462C-99EE-46A5C31E1F05}"/>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CB10-462C-99EE-46A5C31E1F05}"/>
              </c:ext>
            </c:extLst>
          </c:dPt>
          <c:dPt>
            <c:idx val="3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1-CB10-462C-99EE-46A5C31E1F05}"/>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CB10-462C-99EE-46A5C31E1F05}"/>
              </c:ext>
            </c:extLst>
          </c:dPt>
          <c:dPt>
            <c:idx val="34"/>
            <c:bubble3D val="0"/>
            <c:spPr>
              <a:solidFill>
                <a:srgbClr val="E12809"/>
              </a:solidFill>
              <a:ln w="19050">
                <a:solidFill>
                  <a:schemeClr val="lt1"/>
                </a:solidFill>
              </a:ln>
              <a:effectLst/>
            </c:spPr>
            <c:extLst>
              <c:ext xmlns:c16="http://schemas.microsoft.com/office/drawing/2014/chart" uri="{C3380CC4-5D6E-409C-BE32-E72D297353CC}">
                <c16:uniqueId val="{00000045-CB10-462C-99EE-46A5C31E1F05}"/>
              </c:ext>
            </c:extLst>
          </c:dPt>
          <c:dPt>
            <c:idx val="3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47-CB10-462C-99EE-46A5C31E1F05}"/>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49-CB10-462C-99EE-46A5C31E1F05}"/>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CB10-462C-99EE-46A5C31E1F05}"/>
              </c:ext>
            </c:extLst>
          </c:dPt>
          <c:dPt>
            <c:idx val="38"/>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4D-CB10-462C-99EE-46A5C31E1F05}"/>
              </c:ext>
            </c:extLst>
          </c:dPt>
          <c:dPt>
            <c:idx val="3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F-CB10-462C-99EE-46A5C31E1F05}"/>
              </c:ext>
            </c:extLst>
          </c:dPt>
          <c:dPt>
            <c:idx val="40"/>
            <c:bubble3D val="0"/>
            <c:spPr>
              <a:solidFill>
                <a:srgbClr val="E12809"/>
              </a:solidFill>
              <a:ln w="19050">
                <a:solidFill>
                  <a:schemeClr val="lt1"/>
                </a:solidFill>
              </a:ln>
              <a:effectLst/>
            </c:spPr>
            <c:extLst>
              <c:ext xmlns:c16="http://schemas.microsoft.com/office/drawing/2014/chart" uri="{C3380CC4-5D6E-409C-BE32-E72D297353CC}">
                <c16:uniqueId val="{00000051-CB10-462C-99EE-46A5C31E1F05}"/>
              </c:ext>
            </c:extLst>
          </c:dPt>
          <c:dPt>
            <c:idx val="41"/>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3-CB10-462C-99EE-46A5C31E1F05}"/>
              </c:ext>
            </c:extLst>
          </c:dPt>
          <c:dPt>
            <c:idx val="42"/>
            <c:bubble3D val="0"/>
            <c:spPr>
              <a:solidFill>
                <a:schemeClr val="accent6"/>
              </a:solidFill>
              <a:ln w="19050">
                <a:solidFill>
                  <a:schemeClr val="lt1"/>
                </a:solidFill>
              </a:ln>
              <a:effectLst/>
            </c:spPr>
            <c:extLst>
              <c:ext xmlns:c16="http://schemas.microsoft.com/office/drawing/2014/chart" uri="{C3380CC4-5D6E-409C-BE32-E72D297353CC}">
                <c16:uniqueId val="{00000055-CB10-462C-99EE-46A5C31E1F05}"/>
              </c:ext>
            </c:extLst>
          </c:dPt>
          <c:dPt>
            <c:idx val="4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57-CB10-462C-99EE-46A5C31E1F05}"/>
              </c:ext>
            </c:extLst>
          </c:dPt>
          <c:dPt>
            <c:idx val="44"/>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59-CB10-462C-99EE-46A5C31E1F05}"/>
              </c:ext>
            </c:extLst>
          </c:dPt>
          <c:dPt>
            <c:idx val="4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5B-CB10-462C-99EE-46A5C31E1F05}"/>
              </c:ext>
            </c:extLst>
          </c:dPt>
          <c:dPt>
            <c:idx val="46"/>
            <c:bubble3D val="0"/>
            <c:spPr>
              <a:solidFill>
                <a:srgbClr val="E12809"/>
              </a:solidFill>
              <a:ln w="19050">
                <a:solidFill>
                  <a:schemeClr val="lt1"/>
                </a:solidFill>
              </a:ln>
              <a:effectLst/>
            </c:spPr>
            <c:extLst>
              <c:ext xmlns:c16="http://schemas.microsoft.com/office/drawing/2014/chart" uri="{C3380CC4-5D6E-409C-BE32-E72D297353CC}">
                <c16:uniqueId val="{0000005D-CB10-462C-99EE-46A5C31E1F05}"/>
              </c:ext>
            </c:extLst>
          </c:dPt>
          <c:dPt>
            <c:idx val="47"/>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5F-CB10-462C-99EE-46A5C31E1F05}"/>
              </c:ext>
            </c:extLst>
          </c:dPt>
          <c:dPt>
            <c:idx val="48"/>
            <c:bubble3D val="0"/>
            <c:spPr>
              <a:solidFill>
                <a:schemeClr val="accent6"/>
              </a:solidFill>
              <a:ln w="19050">
                <a:solidFill>
                  <a:schemeClr val="lt1"/>
                </a:solidFill>
              </a:ln>
              <a:effectLst/>
            </c:spPr>
            <c:extLst>
              <c:ext xmlns:c16="http://schemas.microsoft.com/office/drawing/2014/chart" uri="{C3380CC4-5D6E-409C-BE32-E72D297353CC}">
                <c16:uniqueId val="{00000061-CB10-462C-99EE-46A5C31E1F05}"/>
              </c:ext>
            </c:extLst>
          </c:dPt>
          <c:dPt>
            <c:idx val="4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3-CB10-462C-99EE-46A5C31E1F05}"/>
              </c:ext>
            </c:extLst>
          </c:dPt>
          <c:dPt>
            <c:idx val="5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65-CB10-462C-99EE-46A5C31E1F05}"/>
              </c:ext>
            </c:extLst>
          </c:dPt>
          <c:dPt>
            <c:idx val="5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67-CB10-462C-99EE-46A5C31E1F05}"/>
              </c:ext>
            </c:extLst>
          </c:dPt>
          <c:dPt>
            <c:idx val="52"/>
            <c:bubble3D val="0"/>
            <c:spPr>
              <a:solidFill>
                <a:srgbClr val="E12809"/>
              </a:solidFill>
              <a:ln w="19050">
                <a:solidFill>
                  <a:schemeClr val="lt1"/>
                </a:solidFill>
              </a:ln>
              <a:effectLst/>
            </c:spPr>
            <c:extLst>
              <c:ext xmlns:c16="http://schemas.microsoft.com/office/drawing/2014/chart" uri="{C3380CC4-5D6E-409C-BE32-E72D297353CC}">
                <c16:uniqueId val="{00000069-CB10-462C-99EE-46A5C31E1F05}"/>
              </c:ext>
            </c:extLst>
          </c:dPt>
          <c:dPt>
            <c:idx val="53"/>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6B-CB10-462C-99EE-46A5C31E1F05}"/>
              </c:ext>
            </c:extLst>
          </c:dPt>
          <c:dPt>
            <c:idx val="54"/>
            <c:bubble3D val="0"/>
            <c:spPr>
              <a:solidFill>
                <a:schemeClr val="accent6"/>
              </a:solidFill>
              <a:ln w="19050">
                <a:solidFill>
                  <a:schemeClr val="lt1"/>
                </a:solidFill>
              </a:ln>
              <a:effectLst/>
            </c:spPr>
            <c:extLst>
              <c:ext xmlns:c16="http://schemas.microsoft.com/office/drawing/2014/chart" uri="{C3380CC4-5D6E-409C-BE32-E72D297353CC}">
                <c16:uniqueId val="{0000006D-CB10-462C-99EE-46A5C31E1F05}"/>
              </c:ext>
            </c:extLst>
          </c:dPt>
          <c:dPt>
            <c:idx val="5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6F-CB10-462C-99EE-46A5C31E1F05}"/>
              </c:ext>
            </c:extLst>
          </c:dPt>
          <c:dPt>
            <c:idx val="56"/>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1-CB10-462C-99EE-46A5C31E1F05}"/>
              </c:ext>
            </c:extLst>
          </c:dPt>
          <c:dPt>
            <c:idx val="5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3-CB10-462C-99EE-46A5C31E1F05}"/>
              </c:ext>
            </c:extLst>
          </c:dPt>
          <c:dPt>
            <c:idx val="58"/>
            <c:bubble3D val="0"/>
            <c:spPr>
              <a:solidFill>
                <a:srgbClr val="E12809"/>
              </a:solidFill>
              <a:ln w="19050">
                <a:solidFill>
                  <a:schemeClr val="lt1"/>
                </a:solidFill>
              </a:ln>
              <a:effectLst/>
            </c:spPr>
            <c:extLst>
              <c:ext xmlns:c16="http://schemas.microsoft.com/office/drawing/2014/chart" uri="{C3380CC4-5D6E-409C-BE32-E72D297353CC}">
                <c16:uniqueId val="{00000075-CB10-462C-99EE-46A5C31E1F05}"/>
              </c:ext>
            </c:extLst>
          </c:dPt>
          <c:dPt>
            <c:idx val="59"/>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77-CB10-462C-99EE-46A5C31E1F05}"/>
              </c:ext>
            </c:extLst>
          </c:dPt>
          <c:dPt>
            <c:idx val="60"/>
            <c:bubble3D val="0"/>
            <c:spPr>
              <a:solidFill>
                <a:schemeClr val="accent6"/>
              </a:solidFill>
              <a:ln w="19050">
                <a:solidFill>
                  <a:schemeClr val="lt1"/>
                </a:solidFill>
              </a:ln>
              <a:effectLst/>
            </c:spPr>
            <c:extLst>
              <c:ext xmlns:c16="http://schemas.microsoft.com/office/drawing/2014/chart" uri="{C3380CC4-5D6E-409C-BE32-E72D297353CC}">
                <c16:uniqueId val="{00000079-CB10-462C-99EE-46A5C31E1F05}"/>
              </c:ext>
            </c:extLst>
          </c:dPt>
          <c:dPt>
            <c:idx val="6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7B-CB10-462C-99EE-46A5C31E1F05}"/>
              </c:ext>
            </c:extLst>
          </c:dPt>
          <c:dPt>
            <c:idx val="62"/>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7D-CB10-462C-99EE-46A5C31E1F05}"/>
              </c:ext>
            </c:extLst>
          </c:dPt>
          <c:dPt>
            <c:idx val="6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7F-CB10-462C-99EE-46A5C31E1F05}"/>
              </c:ext>
            </c:extLst>
          </c:dPt>
          <c:dPt>
            <c:idx val="64"/>
            <c:bubble3D val="0"/>
            <c:spPr>
              <a:solidFill>
                <a:srgbClr val="E12809"/>
              </a:solidFill>
              <a:ln w="19050">
                <a:solidFill>
                  <a:schemeClr val="lt1"/>
                </a:solidFill>
              </a:ln>
              <a:effectLst/>
            </c:spPr>
            <c:extLst>
              <c:ext xmlns:c16="http://schemas.microsoft.com/office/drawing/2014/chart" uri="{C3380CC4-5D6E-409C-BE32-E72D297353CC}">
                <c16:uniqueId val="{00000081-CB10-462C-99EE-46A5C31E1F05}"/>
              </c:ext>
            </c:extLst>
          </c:dPt>
          <c:dPt>
            <c:idx val="65"/>
            <c:bubble3D val="0"/>
            <c:spPr>
              <a:solidFill>
                <a:schemeClr val="bg1"/>
              </a:solidFill>
              <a:ln w="12700">
                <a:solidFill>
                  <a:schemeClr val="bg2">
                    <a:lumMod val="25000"/>
                  </a:schemeClr>
                </a:solidFill>
              </a:ln>
              <a:effectLst/>
            </c:spPr>
            <c:extLst>
              <c:ext xmlns:c16="http://schemas.microsoft.com/office/drawing/2014/chart" uri="{C3380CC4-5D6E-409C-BE32-E72D297353CC}">
                <c16:uniqueId val="{00000083-CB10-462C-99EE-46A5C31E1F05}"/>
              </c:ext>
            </c:extLst>
          </c:dPt>
          <c:val>
            <c:numRef>
              <c:f>'Social Wheel'!$B$2:$B$67</c:f>
              <c:numCache>
                <c:formatCode>General</c:formatCode>
                <c:ptCount val="66"/>
                <c:pt idx="0">
                  <c:v>0</c:v>
                </c:pt>
                <c:pt idx="1">
                  <c:v>0</c:v>
                </c:pt>
                <c:pt idx="2">
                  <c:v>0</c:v>
                </c:pt>
                <c:pt idx="3">
                  <c:v>0</c:v>
                </c:pt>
                <c:pt idx="4">
                  <c:v>0</c:v>
                </c:pt>
                <c:pt idx="5">
                  <c:v>1</c:v>
                </c:pt>
                <c:pt idx="6">
                  <c:v>0</c:v>
                </c:pt>
                <c:pt idx="7">
                  <c:v>0</c:v>
                </c:pt>
                <c:pt idx="8">
                  <c:v>0</c:v>
                </c:pt>
                <c:pt idx="9">
                  <c:v>0</c:v>
                </c:pt>
                <c:pt idx="10">
                  <c:v>0</c:v>
                </c:pt>
                <c:pt idx="11">
                  <c:v>1</c:v>
                </c:pt>
                <c:pt idx="12">
                  <c:v>0</c:v>
                </c:pt>
                <c:pt idx="13">
                  <c:v>0</c:v>
                </c:pt>
                <c:pt idx="14">
                  <c:v>0</c:v>
                </c:pt>
                <c:pt idx="15">
                  <c:v>0</c:v>
                </c:pt>
                <c:pt idx="16">
                  <c:v>0</c:v>
                </c:pt>
                <c:pt idx="17">
                  <c:v>1</c:v>
                </c:pt>
                <c:pt idx="18">
                  <c:v>0</c:v>
                </c:pt>
                <c:pt idx="19">
                  <c:v>0</c:v>
                </c:pt>
                <c:pt idx="20">
                  <c:v>0</c:v>
                </c:pt>
                <c:pt idx="21">
                  <c:v>0</c:v>
                </c:pt>
                <c:pt idx="22">
                  <c:v>0</c:v>
                </c:pt>
                <c:pt idx="23">
                  <c:v>1</c:v>
                </c:pt>
                <c:pt idx="24">
                  <c:v>0</c:v>
                </c:pt>
                <c:pt idx="25">
                  <c:v>0</c:v>
                </c:pt>
                <c:pt idx="26">
                  <c:v>0</c:v>
                </c:pt>
                <c:pt idx="27">
                  <c:v>0</c:v>
                </c:pt>
                <c:pt idx="28">
                  <c:v>0</c:v>
                </c:pt>
                <c:pt idx="29">
                  <c:v>1</c:v>
                </c:pt>
                <c:pt idx="30">
                  <c:v>0</c:v>
                </c:pt>
                <c:pt idx="31">
                  <c:v>0</c:v>
                </c:pt>
                <c:pt idx="32">
                  <c:v>0</c:v>
                </c:pt>
                <c:pt idx="33">
                  <c:v>0</c:v>
                </c:pt>
                <c:pt idx="34">
                  <c:v>0</c:v>
                </c:pt>
                <c:pt idx="35">
                  <c:v>1</c:v>
                </c:pt>
                <c:pt idx="36">
                  <c:v>0</c:v>
                </c:pt>
                <c:pt idx="37">
                  <c:v>0</c:v>
                </c:pt>
                <c:pt idx="38">
                  <c:v>0</c:v>
                </c:pt>
                <c:pt idx="39">
                  <c:v>0</c:v>
                </c:pt>
                <c:pt idx="40">
                  <c:v>0</c:v>
                </c:pt>
                <c:pt idx="41">
                  <c:v>1</c:v>
                </c:pt>
                <c:pt idx="42">
                  <c:v>0</c:v>
                </c:pt>
                <c:pt idx="43">
                  <c:v>0</c:v>
                </c:pt>
                <c:pt idx="44">
                  <c:v>0</c:v>
                </c:pt>
                <c:pt idx="45">
                  <c:v>0</c:v>
                </c:pt>
                <c:pt idx="46">
                  <c:v>0</c:v>
                </c:pt>
                <c:pt idx="47">
                  <c:v>1</c:v>
                </c:pt>
                <c:pt idx="48">
                  <c:v>0</c:v>
                </c:pt>
                <c:pt idx="49">
                  <c:v>0</c:v>
                </c:pt>
                <c:pt idx="50">
                  <c:v>0</c:v>
                </c:pt>
                <c:pt idx="51">
                  <c:v>0</c:v>
                </c:pt>
                <c:pt idx="52">
                  <c:v>0</c:v>
                </c:pt>
                <c:pt idx="53">
                  <c:v>1</c:v>
                </c:pt>
                <c:pt idx="54">
                  <c:v>0</c:v>
                </c:pt>
                <c:pt idx="55">
                  <c:v>0</c:v>
                </c:pt>
                <c:pt idx="56">
                  <c:v>0</c:v>
                </c:pt>
                <c:pt idx="57">
                  <c:v>0</c:v>
                </c:pt>
                <c:pt idx="58">
                  <c:v>0</c:v>
                </c:pt>
                <c:pt idx="59">
                  <c:v>1</c:v>
                </c:pt>
                <c:pt idx="60">
                  <c:v>0</c:v>
                </c:pt>
                <c:pt idx="61">
                  <c:v>0</c:v>
                </c:pt>
                <c:pt idx="62">
                  <c:v>0</c:v>
                </c:pt>
                <c:pt idx="63">
                  <c:v>0</c:v>
                </c:pt>
                <c:pt idx="64">
                  <c:v>0</c:v>
                </c:pt>
                <c:pt idx="65">
                  <c:v>1</c:v>
                </c:pt>
              </c:numCache>
            </c:numRef>
          </c:val>
          <c:extLst>
            <c:ext xmlns:c16="http://schemas.microsoft.com/office/drawing/2014/chart" uri="{C3380CC4-5D6E-409C-BE32-E72D297353CC}">
              <c16:uniqueId val="{00000084-CB10-462C-99EE-46A5C31E1F05}"/>
            </c:ext>
          </c:extLst>
        </c:ser>
        <c:dLbls>
          <c:showLegendKey val="0"/>
          <c:showVal val="0"/>
          <c:showCatName val="0"/>
          <c:showSerName val="0"/>
          <c:showPercent val="0"/>
          <c:showBubbleSize val="0"/>
          <c:showLeaderLines val="1"/>
        </c:dLbls>
        <c:firstSliceAng val="0"/>
        <c:holeSize val="48"/>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R$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R$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cheltenham.gov.uk/info/19/corporate_priorities_and_performance/1760/corporate_plan_-_2023_to_2027/4"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s://www.cheltenham.gov.uk/info/19/corporate_priorities_and_performance/1760/corporate_plan_-_2023_to_2027/5" TargetMode="External"/><Relationship Id="rId1" Type="http://schemas.openxmlformats.org/officeDocument/2006/relationships/hyperlink" Target="https://www.cheltenham.gov.uk/info/19/corporate_priorities_and_performance/1760/corporate_plan_-_2023_to_2027/6"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5</xdr:col>
      <xdr:colOff>3810000</xdr:colOff>
      <xdr:row>25</xdr:row>
      <xdr:rowOff>171450</xdr:rowOff>
    </xdr:from>
    <xdr:to>
      <xdr:col>5</xdr:col>
      <xdr:colOff>4540250</xdr:colOff>
      <xdr:row>26</xdr:row>
      <xdr:rowOff>50112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613400" y="5721350"/>
          <a:ext cx="742950" cy="237437"/>
        </a:xfrm>
        <a:prstGeom prst="rect">
          <a:avLst/>
        </a:prstGeom>
      </xdr:spPr>
    </xdr:pic>
    <xdr:clientData/>
  </xdr:twoCellAnchor>
  <xdr:twoCellAnchor editAs="oneCell">
    <xdr:from>
      <xdr:col>5</xdr:col>
      <xdr:colOff>3541569</xdr:colOff>
      <xdr:row>1</xdr:row>
      <xdr:rowOff>147205</xdr:rowOff>
    </xdr:from>
    <xdr:to>
      <xdr:col>6</xdr:col>
      <xdr:colOff>305125</xdr:colOff>
      <xdr:row>3</xdr:row>
      <xdr:rowOff>123786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4728" y="337705"/>
          <a:ext cx="1309579" cy="7267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1</xdr:row>
      <xdr:rowOff>85481</xdr:rowOff>
    </xdr:from>
    <xdr:to>
      <xdr:col>3</xdr:col>
      <xdr:colOff>281435</xdr:colOff>
      <xdr:row>20</xdr:row>
      <xdr:rowOff>146539</xdr:rowOff>
    </xdr:to>
    <xdr:grpSp>
      <xdr:nvGrpSpPr>
        <xdr:cNvPr id="15" name="Group 11">
          <a:extLst>
            <a:ext uri="{FF2B5EF4-FFF2-40B4-BE49-F238E27FC236}">
              <a16:creationId xmlns:a16="http://schemas.microsoft.com/office/drawing/2014/main" id="{00000000-0008-0000-0900-00000F000000}"/>
            </a:ext>
          </a:extLst>
        </xdr:cNvPr>
        <xdr:cNvGrpSpPr>
          <a:grpSpLocks noChangeAspect="1"/>
        </xdr:cNvGrpSpPr>
      </xdr:nvGrpSpPr>
      <xdr:grpSpPr>
        <a:xfrm>
          <a:off x="0" y="268654"/>
          <a:ext cx="4665377" cy="3541347"/>
          <a:chOff x="0" y="-83286"/>
          <a:chExt cx="6080126" cy="4475885"/>
        </a:xfrm>
      </xdr:grpSpPr>
      <xdr:graphicFrame macro="">
        <xdr:nvGraphicFramePr>
          <xdr:cNvPr id="16" name="Chart 12">
            <a:extLst>
              <a:ext uri="{FF2B5EF4-FFF2-40B4-BE49-F238E27FC236}">
                <a16:creationId xmlns:a16="http://schemas.microsoft.com/office/drawing/2014/main" id="{00000000-0008-0000-0900-000010000000}"/>
              </a:ext>
            </a:extLst>
          </xdr:cNvPr>
          <xdr:cNvGraphicFramePr>
            <a:graphicFrameLocks/>
          </xdr:cNvGraphicFramePr>
        </xdr:nvGraphicFramePr>
        <xdr:xfrm>
          <a:off x="0" y="-83286"/>
          <a:ext cx="6080126" cy="447588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7" name="Chart 13">
            <a:extLst>
              <a:ext uri="{FF2B5EF4-FFF2-40B4-BE49-F238E27FC236}">
                <a16:creationId xmlns:a16="http://schemas.microsoft.com/office/drawing/2014/main" id="{00000000-0008-0000-0900-000011000000}"/>
              </a:ext>
            </a:extLst>
          </xdr:cNvPr>
          <xdr:cNvGraphicFramePr>
            <a:graphicFrameLocks/>
          </xdr:cNvGraphicFramePr>
        </xdr:nvGraphicFramePr>
        <xdr:xfrm>
          <a:off x="966839" y="549513"/>
          <a:ext cx="3759802" cy="329040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503849</xdr:colOff>
      <xdr:row>5</xdr:row>
      <xdr:rowOff>143363</xdr:rowOff>
    </xdr:from>
    <xdr:to>
      <xdr:col>0</xdr:col>
      <xdr:colOff>1294423</xdr:colOff>
      <xdr:row>8</xdr:row>
      <xdr:rowOff>134325</xdr:rowOff>
    </xdr:to>
    <xdr:sp macro="" textlink="">
      <xdr:nvSpPr>
        <xdr:cNvPr id="19" name="TextBox 14">
          <a:extLst>
            <a:ext uri="{FF2B5EF4-FFF2-40B4-BE49-F238E27FC236}">
              <a16:creationId xmlns:a16="http://schemas.microsoft.com/office/drawing/2014/main" id="{00000000-0008-0000-0900-000013000000}"/>
            </a:ext>
          </a:extLst>
        </xdr:cNvPr>
        <xdr:cNvSpPr txBox="1"/>
      </xdr:nvSpPr>
      <xdr:spPr>
        <a:xfrm>
          <a:off x="503849" y="1059228"/>
          <a:ext cx="790574" cy="5404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Sustainable Materials</a:t>
          </a:r>
        </a:p>
      </xdr:txBody>
    </xdr:sp>
    <xdr:clientData/>
  </xdr:twoCellAnchor>
  <xdr:twoCellAnchor>
    <xdr:from>
      <xdr:col>0</xdr:col>
      <xdr:colOff>1050191</xdr:colOff>
      <xdr:row>3</xdr:row>
      <xdr:rowOff>91587</xdr:rowOff>
    </xdr:from>
    <xdr:to>
      <xdr:col>1</xdr:col>
      <xdr:colOff>237524</xdr:colOff>
      <xdr:row>5</xdr:row>
      <xdr:rowOff>12212</xdr:rowOff>
    </xdr:to>
    <xdr:sp macro="" textlink="">
      <xdr:nvSpPr>
        <xdr:cNvPr id="20" name="TextBox 14">
          <a:extLst>
            <a:ext uri="{FF2B5EF4-FFF2-40B4-BE49-F238E27FC236}">
              <a16:creationId xmlns:a16="http://schemas.microsoft.com/office/drawing/2014/main" id="{00000000-0008-0000-0900-000014000000}"/>
            </a:ext>
          </a:extLst>
        </xdr:cNvPr>
        <xdr:cNvSpPr txBox="1"/>
      </xdr:nvSpPr>
      <xdr:spPr>
        <a:xfrm>
          <a:off x="1050191" y="641106"/>
          <a:ext cx="903054" cy="286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Waste</a:t>
          </a:r>
        </a:p>
      </xdr:txBody>
    </xdr:sp>
    <xdr:clientData/>
  </xdr:twoCellAnchor>
  <xdr:twoCellAnchor>
    <xdr:from>
      <xdr:col>2</xdr:col>
      <xdr:colOff>354136</xdr:colOff>
      <xdr:row>5</xdr:row>
      <xdr:rowOff>116009</xdr:rowOff>
    </xdr:from>
    <xdr:to>
      <xdr:col>2</xdr:col>
      <xdr:colOff>970818</xdr:colOff>
      <xdr:row>8</xdr:row>
      <xdr:rowOff>67162</xdr:rowOff>
    </xdr:to>
    <xdr:sp macro="" textlink="">
      <xdr:nvSpPr>
        <xdr:cNvPr id="21" name="TextBox 14">
          <a:extLst>
            <a:ext uri="{FF2B5EF4-FFF2-40B4-BE49-F238E27FC236}">
              <a16:creationId xmlns:a16="http://schemas.microsoft.com/office/drawing/2014/main" id="{00000000-0008-0000-0900-000015000000}"/>
            </a:ext>
          </a:extLst>
        </xdr:cNvPr>
        <xdr:cNvSpPr txBox="1"/>
      </xdr:nvSpPr>
      <xdr:spPr>
        <a:xfrm>
          <a:off x="2680434" y="1031874"/>
          <a:ext cx="616682" cy="500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Air </a:t>
          </a:r>
        </a:p>
        <a:p>
          <a:pPr algn="ctr"/>
          <a:r>
            <a:rPr lang="en-GB" sz="900" b="1"/>
            <a:t>Quality</a:t>
          </a:r>
        </a:p>
      </xdr:txBody>
    </xdr:sp>
    <xdr:clientData/>
  </xdr:twoCellAnchor>
  <xdr:twoCellAnchor>
    <xdr:from>
      <xdr:col>2</xdr:col>
      <xdr:colOff>580049</xdr:colOff>
      <xdr:row>9</xdr:row>
      <xdr:rowOff>158751</xdr:rowOff>
    </xdr:from>
    <xdr:to>
      <xdr:col>2</xdr:col>
      <xdr:colOff>1343269</xdr:colOff>
      <xdr:row>12</xdr:row>
      <xdr:rowOff>24422</xdr:rowOff>
    </xdr:to>
    <xdr:sp macro="" textlink="">
      <xdr:nvSpPr>
        <xdr:cNvPr id="22" name="TextBox 14">
          <a:extLst>
            <a:ext uri="{FF2B5EF4-FFF2-40B4-BE49-F238E27FC236}">
              <a16:creationId xmlns:a16="http://schemas.microsoft.com/office/drawing/2014/main" id="{00000000-0008-0000-0900-000016000000}"/>
            </a:ext>
          </a:extLst>
        </xdr:cNvPr>
        <xdr:cNvSpPr txBox="1"/>
      </xdr:nvSpPr>
      <xdr:spPr>
        <a:xfrm>
          <a:off x="2906347" y="1807309"/>
          <a:ext cx="763220" cy="415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Sustainable </a:t>
          </a:r>
        </a:p>
        <a:p>
          <a:pPr algn="ctr"/>
          <a:r>
            <a:rPr lang="en-GB" sz="900" b="1"/>
            <a:t>Transport</a:t>
          </a:r>
        </a:p>
      </xdr:txBody>
    </xdr:sp>
    <xdr:clientData/>
  </xdr:twoCellAnchor>
  <xdr:twoCellAnchor>
    <xdr:from>
      <xdr:col>2</xdr:col>
      <xdr:colOff>207598</xdr:colOff>
      <xdr:row>14</xdr:row>
      <xdr:rowOff>54953</xdr:rowOff>
    </xdr:from>
    <xdr:to>
      <xdr:col>2</xdr:col>
      <xdr:colOff>1110652</xdr:colOff>
      <xdr:row>16</xdr:row>
      <xdr:rowOff>177068</xdr:rowOff>
    </xdr:to>
    <xdr:sp macro="" textlink="">
      <xdr:nvSpPr>
        <xdr:cNvPr id="23" name="TextBox 14">
          <a:extLst>
            <a:ext uri="{FF2B5EF4-FFF2-40B4-BE49-F238E27FC236}">
              <a16:creationId xmlns:a16="http://schemas.microsoft.com/office/drawing/2014/main" id="{00000000-0008-0000-0900-000017000000}"/>
            </a:ext>
          </a:extLst>
        </xdr:cNvPr>
        <xdr:cNvSpPr txBox="1"/>
      </xdr:nvSpPr>
      <xdr:spPr>
        <a:xfrm>
          <a:off x="2533896" y="2619376"/>
          <a:ext cx="903054" cy="488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Land Use Change</a:t>
          </a:r>
        </a:p>
      </xdr:txBody>
    </xdr:sp>
    <xdr:clientData/>
  </xdr:twoCellAnchor>
  <xdr:twoCellAnchor>
    <xdr:from>
      <xdr:col>1</xdr:col>
      <xdr:colOff>183172</xdr:colOff>
      <xdr:row>16</xdr:row>
      <xdr:rowOff>177070</xdr:rowOff>
    </xdr:from>
    <xdr:to>
      <xdr:col>2</xdr:col>
      <xdr:colOff>475649</xdr:colOff>
      <xdr:row>19</xdr:row>
      <xdr:rowOff>67166</xdr:rowOff>
    </xdr:to>
    <xdr:sp macro="" textlink="">
      <xdr:nvSpPr>
        <xdr:cNvPr id="24" name="TextBox 14">
          <a:extLst>
            <a:ext uri="{FF2B5EF4-FFF2-40B4-BE49-F238E27FC236}">
              <a16:creationId xmlns:a16="http://schemas.microsoft.com/office/drawing/2014/main" id="{00000000-0008-0000-0900-000018000000}"/>
            </a:ext>
          </a:extLst>
        </xdr:cNvPr>
        <xdr:cNvSpPr txBox="1"/>
      </xdr:nvSpPr>
      <xdr:spPr>
        <a:xfrm>
          <a:off x="1898893" y="3107839"/>
          <a:ext cx="903054" cy="439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Biodiversity</a:t>
          </a:r>
        </a:p>
      </xdr:txBody>
    </xdr:sp>
    <xdr:clientData/>
  </xdr:twoCellAnchor>
  <xdr:twoCellAnchor>
    <xdr:from>
      <xdr:col>0</xdr:col>
      <xdr:colOff>1044088</xdr:colOff>
      <xdr:row>16</xdr:row>
      <xdr:rowOff>73269</xdr:rowOff>
    </xdr:from>
    <xdr:to>
      <xdr:col>1</xdr:col>
      <xdr:colOff>231421</xdr:colOff>
      <xdr:row>19</xdr:row>
      <xdr:rowOff>61057</xdr:rowOff>
    </xdr:to>
    <xdr:sp macro="" textlink="">
      <xdr:nvSpPr>
        <xdr:cNvPr id="25" name="TextBox 14">
          <a:extLst>
            <a:ext uri="{FF2B5EF4-FFF2-40B4-BE49-F238E27FC236}">
              <a16:creationId xmlns:a16="http://schemas.microsoft.com/office/drawing/2014/main" id="{00000000-0008-0000-0900-000019000000}"/>
            </a:ext>
          </a:extLst>
        </xdr:cNvPr>
        <xdr:cNvSpPr txBox="1"/>
      </xdr:nvSpPr>
      <xdr:spPr>
        <a:xfrm>
          <a:off x="1044088" y="3004038"/>
          <a:ext cx="903054" cy="5373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Soil</a:t>
          </a:r>
          <a:r>
            <a:rPr lang="en-GB" sz="900" b="1" baseline="0"/>
            <a:t> &amp; Waterway Health</a:t>
          </a:r>
          <a:endParaRPr lang="en-GB" sz="900" b="1"/>
        </a:p>
      </xdr:txBody>
    </xdr:sp>
    <xdr:clientData/>
  </xdr:twoCellAnchor>
  <xdr:twoCellAnchor>
    <xdr:from>
      <xdr:col>0</xdr:col>
      <xdr:colOff>335818</xdr:colOff>
      <xdr:row>13</xdr:row>
      <xdr:rowOff>152644</xdr:rowOff>
    </xdr:from>
    <xdr:to>
      <xdr:col>0</xdr:col>
      <xdr:colOff>1238872</xdr:colOff>
      <xdr:row>17</xdr:row>
      <xdr:rowOff>164855</xdr:rowOff>
    </xdr:to>
    <xdr:sp macro="" textlink="">
      <xdr:nvSpPr>
        <xdr:cNvPr id="26" name="TextBox 14">
          <a:extLst>
            <a:ext uri="{FF2B5EF4-FFF2-40B4-BE49-F238E27FC236}">
              <a16:creationId xmlns:a16="http://schemas.microsoft.com/office/drawing/2014/main" id="{00000000-0008-0000-0900-00001A000000}"/>
            </a:ext>
          </a:extLst>
        </xdr:cNvPr>
        <xdr:cNvSpPr txBox="1"/>
      </xdr:nvSpPr>
      <xdr:spPr>
        <a:xfrm>
          <a:off x="335818" y="2533894"/>
          <a:ext cx="903054" cy="7449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Climate Change Adaptation</a:t>
          </a:r>
        </a:p>
      </xdr:txBody>
    </xdr:sp>
    <xdr:clientData/>
  </xdr:twoCellAnchor>
  <xdr:twoCellAnchor>
    <xdr:from>
      <xdr:col>0</xdr:col>
      <xdr:colOff>140435</xdr:colOff>
      <xdr:row>9</xdr:row>
      <xdr:rowOff>183171</xdr:rowOff>
    </xdr:from>
    <xdr:to>
      <xdr:col>0</xdr:col>
      <xdr:colOff>1043489</xdr:colOff>
      <xdr:row>12</xdr:row>
      <xdr:rowOff>116008</xdr:rowOff>
    </xdr:to>
    <xdr:sp macro="" textlink="">
      <xdr:nvSpPr>
        <xdr:cNvPr id="27" name="TextBox 14">
          <a:extLst>
            <a:ext uri="{FF2B5EF4-FFF2-40B4-BE49-F238E27FC236}">
              <a16:creationId xmlns:a16="http://schemas.microsoft.com/office/drawing/2014/main" id="{00000000-0008-0000-0900-00001B000000}"/>
            </a:ext>
          </a:extLst>
        </xdr:cNvPr>
        <xdr:cNvSpPr txBox="1"/>
      </xdr:nvSpPr>
      <xdr:spPr>
        <a:xfrm>
          <a:off x="140435" y="1831729"/>
          <a:ext cx="903054" cy="4823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900" b="1"/>
            <a:t>Energy</a:t>
          </a:r>
        </a:p>
        <a:p>
          <a:pPr algn="ctr"/>
          <a:r>
            <a:rPr lang="en-GB" sz="900" b="1"/>
            <a:t> Use</a:t>
          </a:r>
        </a:p>
      </xdr:txBody>
    </xdr:sp>
    <xdr:clientData/>
  </xdr:twoCellAnchor>
  <xdr:twoCellAnchor>
    <xdr:from>
      <xdr:col>0</xdr:col>
      <xdr:colOff>1666875</xdr:colOff>
      <xdr:row>6</xdr:row>
      <xdr:rowOff>24423</xdr:rowOff>
    </xdr:from>
    <xdr:to>
      <xdr:col>2</xdr:col>
      <xdr:colOff>243631</xdr:colOff>
      <xdr:row>7</xdr:row>
      <xdr:rowOff>140431</xdr:rowOff>
    </xdr:to>
    <xdr:sp macro="" textlink="">
      <xdr:nvSpPr>
        <xdr:cNvPr id="28" name="TextBox 14">
          <a:extLst>
            <a:ext uri="{FF2B5EF4-FFF2-40B4-BE49-F238E27FC236}">
              <a16:creationId xmlns:a16="http://schemas.microsoft.com/office/drawing/2014/main" id="{00000000-0008-0000-0900-00001C000000}"/>
            </a:ext>
          </a:extLst>
        </xdr:cNvPr>
        <xdr:cNvSpPr txBox="1"/>
      </xdr:nvSpPr>
      <xdr:spPr>
        <a:xfrm>
          <a:off x="1666875" y="1123461"/>
          <a:ext cx="903054" cy="29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Food</a:t>
          </a:r>
        </a:p>
      </xdr:txBody>
    </xdr:sp>
    <xdr:clientData/>
  </xdr:twoCellAnchor>
  <xdr:twoCellAnchor>
    <xdr:from>
      <xdr:col>1</xdr:col>
      <xdr:colOff>482358</xdr:colOff>
      <xdr:row>7</xdr:row>
      <xdr:rowOff>54950</xdr:rowOff>
    </xdr:from>
    <xdr:to>
      <xdr:col>2</xdr:col>
      <xdr:colOff>506781</xdr:colOff>
      <xdr:row>9</xdr:row>
      <xdr:rowOff>91586</xdr:rowOff>
    </xdr:to>
    <xdr:sp macro="" textlink="">
      <xdr:nvSpPr>
        <xdr:cNvPr id="29" name="TextBox 14">
          <a:extLst>
            <a:ext uri="{FF2B5EF4-FFF2-40B4-BE49-F238E27FC236}">
              <a16:creationId xmlns:a16="http://schemas.microsoft.com/office/drawing/2014/main" id="{00000000-0008-0000-0900-00001D000000}"/>
            </a:ext>
          </a:extLst>
        </xdr:cNvPr>
        <xdr:cNvSpPr txBox="1"/>
      </xdr:nvSpPr>
      <xdr:spPr>
        <a:xfrm>
          <a:off x="2198079" y="1337162"/>
          <a:ext cx="635000" cy="40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Health &amp; Wellbeing</a:t>
          </a:r>
        </a:p>
      </xdr:txBody>
    </xdr:sp>
    <xdr:clientData/>
  </xdr:twoCellAnchor>
  <xdr:twoCellAnchor>
    <xdr:from>
      <xdr:col>1</xdr:col>
      <xdr:colOff>518989</xdr:colOff>
      <xdr:row>9</xdr:row>
      <xdr:rowOff>164857</xdr:rowOff>
    </xdr:from>
    <xdr:to>
      <xdr:col>2</xdr:col>
      <xdr:colOff>811466</xdr:colOff>
      <xdr:row>11</xdr:row>
      <xdr:rowOff>91587</xdr:rowOff>
    </xdr:to>
    <xdr:sp macro="" textlink="">
      <xdr:nvSpPr>
        <xdr:cNvPr id="30" name="TextBox 14">
          <a:extLst>
            <a:ext uri="{FF2B5EF4-FFF2-40B4-BE49-F238E27FC236}">
              <a16:creationId xmlns:a16="http://schemas.microsoft.com/office/drawing/2014/main" id="{00000000-0008-0000-0900-00001E000000}"/>
            </a:ext>
          </a:extLst>
        </xdr:cNvPr>
        <xdr:cNvSpPr txBox="1"/>
      </xdr:nvSpPr>
      <xdr:spPr>
        <a:xfrm>
          <a:off x="2234710" y="1813415"/>
          <a:ext cx="903054" cy="293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Housing </a:t>
          </a:r>
        </a:p>
      </xdr:txBody>
    </xdr:sp>
    <xdr:clientData/>
  </xdr:twoCellAnchor>
  <xdr:twoCellAnchor>
    <xdr:from>
      <xdr:col>1</xdr:col>
      <xdr:colOff>494569</xdr:colOff>
      <xdr:row>12</xdr:row>
      <xdr:rowOff>24423</xdr:rowOff>
    </xdr:from>
    <xdr:to>
      <xdr:col>2</xdr:col>
      <xdr:colOff>787046</xdr:colOff>
      <xdr:row>14</xdr:row>
      <xdr:rowOff>97692</xdr:rowOff>
    </xdr:to>
    <xdr:sp macro="" textlink="">
      <xdr:nvSpPr>
        <xdr:cNvPr id="31" name="TextBox 14">
          <a:extLst>
            <a:ext uri="{FF2B5EF4-FFF2-40B4-BE49-F238E27FC236}">
              <a16:creationId xmlns:a16="http://schemas.microsoft.com/office/drawing/2014/main" id="{00000000-0008-0000-0900-00001F000000}"/>
            </a:ext>
          </a:extLst>
        </xdr:cNvPr>
        <xdr:cNvSpPr txBox="1"/>
      </xdr:nvSpPr>
      <xdr:spPr>
        <a:xfrm>
          <a:off x="2210290" y="2222500"/>
          <a:ext cx="903054" cy="439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Education</a:t>
          </a:r>
        </a:p>
      </xdr:txBody>
    </xdr:sp>
    <xdr:clientData/>
  </xdr:twoCellAnchor>
  <xdr:twoCellAnchor>
    <xdr:from>
      <xdr:col>1</xdr:col>
      <xdr:colOff>219806</xdr:colOff>
      <xdr:row>13</xdr:row>
      <xdr:rowOff>109906</xdr:rowOff>
    </xdr:from>
    <xdr:to>
      <xdr:col>2</xdr:col>
      <xdr:colOff>512283</xdr:colOff>
      <xdr:row>16</xdr:row>
      <xdr:rowOff>30530</xdr:rowOff>
    </xdr:to>
    <xdr:sp macro="" textlink="">
      <xdr:nvSpPr>
        <xdr:cNvPr id="32" name="TextBox 14">
          <a:extLst>
            <a:ext uri="{FF2B5EF4-FFF2-40B4-BE49-F238E27FC236}">
              <a16:creationId xmlns:a16="http://schemas.microsoft.com/office/drawing/2014/main" id="{00000000-0008-0000-0900-000020000000}"/>
            </a:ext>
          </a:extLst>
        </xdr:cNvPr>
        <xdr:cNvSpPr txBox="1"/>
      </xdr:nvSpPr>
      <xdr:spPr>
        <a:xfrm>
          <a:off x="1935527" y="2491156"/>
          <a:ext cx="903054" cy="470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Built </a:t>
          </a:r>
        </a:p>
        <a:p>
          <a:pPr algn="ctr"/>
          <a:r>
            <a:rPr lang="en-GB" sz="700" b="1"/>
            <a:t>Community</a:t>
          </a:r>
        </a:p>
      </xdr:txBody>
    </xdr:sp>
    <xdr:clientData/>
  </xdr:twoCellAnchor>
  <xdr:twoCellAnchor>
    <xdr:from>
      <xdr:col>0</xdr:col>
      <xdr:colOff>1495913</xdr:colOff>
      <xdr:row>14</xdr:row>
      <xdr:rowOff>97692</xdr:rowOff>
    </xdr:from>
    <xdr:to>
      <xdr:col>1</xdr:col>
      <xdr:colOff>598365</xdr:colOff>
      <xdr:row>16</xdr:row>
      <xdr:rowOff>67163</xdr:rowOff>
    </xdr:to>
    <xdr:sp macro="" textlink="">
      <xdr:nvSpPr>
        <xdr:cNvPr id="33" name="TextBox 14">
          <a:extLst>
            <a:ext uri="{FF2B5EF4-FFF2-40B4-BE49-F238E27FC236}">
              <a16:creationId xmlns:a16="http://schemas.microsoft.com/office/drawing/2014/main" id="{00000000-0008-0000-0900-000021000000}"/>
            </a:ext>
          </a:extLst>
        </xdr:cNvPr>
        <xdr:cNvSpPr txBox="1"/>
      </xdr:nvSpPr>
      <xdr:spPr>
        <a:xfrm>
          <a:off x="1495913" y="2662115"/>
          <a:ext cx="818173" cy="3358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Cultural Community</a:t>
          </a:r>
        </a:p>
      </xdr:txBody>
    </xdr:sp>
    <xdr:clientData/>
  </xdr:twoCellAnchor>
  <xdr:twoCellAnchor>
    <xdr:from>
      <xdr:col>0</xdr:col>
      <xdr:colOff>1013557</xdr:colOff>
      <xdr:row>14</xdr:row>
      <xdr:rowOff>6108</xdr:rowOff>
    </xdr:from>
    <xdr:to>
      <xdr:col>1</xdr:col>
      <xdr:colOff>200890</xdr:colOff>
      <xdr:row>15</xdr:row>
      <xdr:rowOff>67164</xdr:rowOff>
    </xdr:to>
    <xdr:sp macro="" textlink="">
      <xdr:nvSpPr>
        <xdr:cNvPr id="34" name="TextBox 14">
          <a:extLst>
            <a:ext uri="{FF2B5EF4-FFF2-40B4-BE49-F238E27FC236}">
              <a16:creationId xmlns:a16="http://schemas.microsoft.com/office/drawing/2014/main" id="{00000000-0008-0000-0900-000022000000}"/>
            </a:ext>
          </a:extLst>
        </xdr:cNvPr>
        <xdr:cNvSpPr txBox="1"/>
      </xdr:nvSpPr>
      <xdr:spPr>
        <a:xfrm>
          <a:off x="1013557" y="2570531"/>
          <a:ext cx="903054" cy="244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Accessibility </a:t>
          </a:r>
        </a:p>
      </xdr:txBody>
    </xdr:sp>
    <xdr:clientData/>
  </xdr:twoCellAnchor>
  <xdr:twoCellAnchor>
    <xdr:from>
      <xdr:col>0</xdr:col>
      <xdr:colOff>787643</xdr:colOff>
      <xdr:row>11</xdr:row>
      <xdr:rowOff>158749</xdr:rowOff>
    </xdr:from>
    <xdr:to>
      <xdr:col>0</xdr:col>
      <xdr:colOff>1690697</xdr:colOff>
      <xdr:row>13</xdr:row>
      <xdr:rowOff>177067</xdr:rowOff>
    </xdr:to>
    <xdr:sp macro="" textlink="">
      <xdr:nvSpPr>
        <xdr:cNvPr id="36" name="TextBox 14">
          <a:extLst>
            <a:ext uri="{FF2B5EF4-FFF2-40B4-BE49-F238E27FC236}">
              <a16:creationId xmlns:a16="http://schemas.microsoft.com/office/drawing/2014/main" id="{00000000-0008-0000-0900-000024000000}"/>
            </a:ext>
          </a:extLst>
        </xdr:cNvPr>
        <xdr:cNvSpPr txBox="1"/>
      </xdr:nvSpPr>
      <xdr:spPr>
        <a:xfrm>
          <a:off x="787643" y="2173653"/>
          <a:ext cx="903054" cy="3846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Local Economy</a:t>
          </a:r>
        </a:p>
        <a:p>
          <a:pPr algn="ctr"/>
          <a:r>
            <a:rPr lang="en-GB" sz="700" b="1" baseline="0"/>
            <a:t> &amp; Jobs</a:t>
          </a:r>
          <a:endParaRPr lang="en-GB" sz="700" b="1"/>
        </a:p>
      </xdr:txBody>
    </xdr:sp>
    <xdr:clientData/>
  </xdr:twoCellAnchor>
  <xdr:twoCellAnchor>
    <xdr:from>
      <xdr:col>0</xdr:col>
      <xdr:colOff>683845</xdr:colOff>
      <xdr:row>9</xdr:row>
      <xdr:rowOff>109905</xdr:rowOff>
    </xdr:from>
    <xdr:to>
      <xdr:col>0</xdr:col>
      <xdr:colOff>1586899</xdr:colOff>
      <xdr:row>11</xdr:row>
      <xdr:rowOff>128221</xdr:rowOff>
    </xdr:to>
    <xdr:sp macro="" textlink="">
      <xdr:nvSpPr>
        <xdr:cNvPr id="37" name="TextBox 14">
          <a:extLst>
            <a:ext uri="{FF2B5EF4-FFF2-40B4-BE49-F238E27FC236}">
              <a16:creationId xmlns:a16="http://schemas.microsoft.com/office/drawing/2014/main" id="{00000000-0008-0000-0900-000025000000}"/>
            </a:ext>
          </a:extLst>
        </xdr:cNvPr>
        <xdr:cNvSpPr txBox="1"/>
      </xdr:nvSpPr>
      <xdr:spPr>
        <a:xfrm>
          <a:off x="683845" y="1758463"/>
          <a:ext cx="903054" cy="384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Safety &amp;</a:t>
          </a:r>
        </a:p>
        <a:p>
          <a:pPr algn="ctr"/>
          <a:r>
            <a:rPr lang="en-GB" sz="700" b="1"/>
            <a:t> Crime</a:t>
          </a:r>
        </a:p>
      </xdr:txBody>
    </xdr:sp>
    <xdr:clientData/>
  </xdr:twoCellAnchor>
  <xdr:twoCellAnchor>
    <xdr:from>
      <xdr:col>0</xdr:col>
      <xdr:colOff>867021</xdr:colOff>
      <xdr:row>7</xdr:row>
      <xdr:rowOff>73269</xdr:rowOff>
    </xdr:from>
    <xdr:to>
      <xdr:col>1</xdr:col>
      <xdr:colOff>54354</xdr:colOff>
      <xdr:row>9</xdr:row>
      <xdr:rowOff>36634</xdr:rowOff>
    </xdr:to>
    <xdr:sp macro="" textlink="">
      <xdr:nvSpPr>
        <xdr:cNvPr id="38" name="TextBox 14">
          <a:extLst>
            <a:ext uri="{FF2B5EF4-FFF2-40B4-BE49-F238E27FC236}">
              <a16:creationId xmlns:a16="http://schemas.microsoft.com/office/drawing/2014/main" id="{00000000-0008-0000-0900-000026000000}"/>
            </a:ext>
          </a:extLst>
        </xdr:cNvPr>
        <xdr:cNvSpPr txBox="1"/>
      </xdr:nvSpPr>
      <xdr:spPr>
        <a:xfrm>
          <a:off x="867021" y="1355481"/>
          <a:ext cx="903054" cy="329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Democratic </a:t>
          </a:r>
        </a:p>
        <a:p>
          <a:pPr algn="ctr"/>
          <a:r>
            <a:rPr lang="en-GB" sz="700" b="1"/>
            <a:t>voice</a:t>
          </a:r>
        </a:p>
      </xdr:txBody>
    </xdr:sp>
    <xdr:clientData/>
  </xdr:twoCellAnchor>
  <xdr:twoCellAnchor>
    <xdr:from>
      <xdr:col>0</xdr:col>
      <xdr:colOff>1245576</xdr:colOff>
      <xdr:row>6</xdr:row>
      <xdr:rowOff>36637</xdr:rowOff>
    </xdr:from>
    <xdr:to>
      <xdr:col>1</xdr:col>
      <xdr:colOff>432909</xdr:colOff>
      <xdr:row>8</xdr:row>
      <xdr:rowOff>48848</xdr:rowOff>
    </xdr:to>
    <xdr:sp macro="" textlink="">
      <xdr:nvSpPr>
        <xdr:cNvPr id="39" name="TextBox 14">
          <a:extLst>
            <a:ext uri="{FF2B5EF4-FFF2-40B4-BE49-F238E27FC236}">
              <a16:creationId xmlns:a16="http://schemas.microsoft.com/office/drawing/2014/main" id="{00000000-0008-0000-0900-000027000000}"/>
            </a:ext>
          </a:extLst>
        </xdr:cNvPr>
        <xdr:cNvSpPr txBox="1"/>
      </xdr:nvSpPr>
      <xdr:spPr>
        <a:xfrm>
          <a:off x="1245576" y="1135675"/>
          <a:ext cx="903054" cy="378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700" b="1"/>
            <a:t>Equity</a:t>
          </a:r>
        </a:p>
      </xdr:txBody>
    </xdr:sp>
    <xdr:clientData/>
  </xdr:twoCellAnchor>
  <xdr:twoCellAnchor editAs="oneCell">
    <xdr:from>
      <xdr:col>2</xdr:col>
      <xdr:colOff>1296715</xdr:colOff>
      <xdr:row>0</xdr:row>
      <xdr:rowOff>54951</xdr:rowOff>
    </xdr:from>
    <xdr:to>
      <xdr:col>3</xdr:col>
      <xdr:colOff>1282213</xdr:colOff>
      <xdr:row>13</xdr:row>
      <xdr:rowOff>134326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447" t="5414" r="6649" b="3013"/>
        <a:stretch/>
      </xdr:blipFill>
      <xdr:spPr>
        <a:xfrm>
          <a:off x="3623013" y="54951"/>
          <a:ext cx="2043142" cy="2460625"/>
        </a:xfrm>
        <a:prstGeom prst="rect">
          <a:avLst/>
        </a:prstGeom>
      </xdr:spPr>
    </xdr:pic>
    <xdr:clientData/>
  </xdr:twoCellAnchor>
  <xdr:twoCellAnchor>
    <xdr:from>
      <xdr:col>2</xdr:col>
      <xdr:colOff>1111249</xdr:colOff>
      <xdr:row>14</xdr:row>
      <xdr:rowOff>0</xdr:rowOff>
    </xdr:from>
    <xdr:to>
      <xdr:col>3</xdr:col>
      <xdr:colOff>1257788</xdr:colOff>
      <xdr:row>19</xdr:row>
      <xdr:rowOff>36635</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437547" y="2564423"/>
          <a:ext cx="220418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900" b="1">
              <a:solidFill>
                <a:schemeClr val="dk1"/>
              </a:solidFill>
              <a:effectLst/>
              <a:latin typeface="+mn-lt"/>
              <a:ea typeface="+mn-ea"/>
              <a:cs typeface="+mn-cs"/>
            </a:rPr>
            <a:t>This summary of the CIAT should be used to aid your decision making. Please note that red/amber segments simply mean that mitigations and changes should take place not that the project cannot go ahead. </a:t>
          </a:r>
        </a:p>
        <a:p>
          <a:endParaRPr lang="en-GB" sz="11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0.42824</cdr:x>
      <cdr:y>0.09172</cdr:y>
    </cdr:from>
    <cdr:to>
      <cdr:x>0.60987</cdr:x>
      <cdr:y>0.19483</cdr:y>
    </cdr:to>
    <cdr:sp macro="" textlink="">
      <cdr:nvSpPr>
        <cdr:cNvPr id="2" name="TextBox 1">
          <a:extLst xmlns:a="http://schemas.openxmlformats.org/drawingml/2006/main">
            <a:ext uri="{FF2B5EF4-FFF2-40B4-BE49-F238E27FC236}">
              <a16:creationId xmlns:a16="http://schemas.microsoft.com/office/drawing/2014/main" id="{74A18EF6-813B-E340-2362-F43F9E2D9208}"/>
            </a:ext>
          </a:extLst>
        </cdr:cNvPr>
        <cdr:cNvSpPr txBox="1"/>
      </cdr:nvSpPr>
      <cdr:spPr>
        <a:xfrm xmlns:a="http://schemas.openxmlformats.org/drawingml/2006/main">
          <a:off x="1997909" y="324812"/>
          <a:ext cx="847380" cy="3651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b="1"/>
            <a:t>Greenhouse gases</a:t>
          </a:r>
        </a:p>
      </cdr:txBody>
    </cdr:sp>
  </cdr:relSizeAnchor>
</c:userShapes>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6</xdr:row>
          <xdr:rowOff>31750</xdr:rowOff>
        </xdr:from>
        <xdr:to>
          <xdr:col>2</xdr:col>
          <xdr:colOff>0</xdr:colOff>
          <xdr:row>7</xdr:row>
          <xdr:rowOff>50800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B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Change in operating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50800</xdr:rowOff>
        </xdr:from>
        <xdr:to>
          <xdr:col>3</xdr:col>
          <xdr:colOff>165100</xdr:colOff>
          <xdr:row>8</xdr:row>
          <xdr:rowOff>133350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B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Energy efficiency of equipment/appliances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8</xdr:row>
          <xdr:rowOff>127000</xdr:rowOff>
        </xdr:from>
        <xdr:to>
          <xdr:col>3</xdr:col>
          <xdr:colOff>152400</xdr:colOff>
          <xdr:row>9</xdr:row>
          <xdr:rowOff>146050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B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Change to number of users/occupancy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9</xdr:row>
          <xdr:rowOff>165100</xdr:rowOff>
        </xdr:from>
        <xdr:to>
          <xdr:col>2</xdr:col>
          <xdr:colOff>546100</xdr:colOff>
          <xdr:row>11</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B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Change in distance travelled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50800</xdr:rowOff>
        </xdr:from>
        <xdr:to>
          <xdr:col>2</xdr:col>
          <xdr:colOff>146050</xdr:colOff>
          <xdr:row>48</xdr:row>
          <xdr:rowOff>88900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B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Encourage working from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47</xdr:row>
          <xdr:rowOff>31750</xdr:rowOff>
        </xdr:from>
        <xdr:to>
          <xdr:col>5</xdr:col>
          <xdr:colOff>165100</xdr:colOff>
          <xdr:row>48</xdr:row>
          <xdr:rowOff>69850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B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New roads/road expansion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47</xdr:row>
          <xdr:rowOff>50800</xdr:rowOff>
        </xdr:from>
        <xdr:to>
          <xdr:col>7</xdr:col>
          <xdr:colOff>38100</xdr:colOff>
          <xdr:row>48</xdr:row>
          <xdr:rowOff>88900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B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59</xdr:row>
          <xdr:rowOff>57150</xdr:rowOff>
        </xdr:from>
        <xdr:to>
          <xdr:col>7</xdr:col>
          <xdr:colOff>38100</xdr:colOff>
          <xdr:row>60</xdr:row>
          <xdr:rowOff>88900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B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48</xdr:row>
          <xdr:rowOff>69850</xdr:rowOff>
        </xdr:from>
        <xdr:to>
          <xdr:col>5</xdr:col>
          <xdr:colOff>184150</xdr:colOff>
          <xdr:row>49</xdr:row>
          <xdr:rowOff>146050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B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Out-of-town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6</xdr:row>
          <xdr:rowOff>19050</xdr:rowOff>
        </xdr:from>
        <xdr:to>
          <xdr:col>7</xdr:col>
          <xdr:colOff>0</xdr:colOff>
          <xdr:row>7</xdr:row>
          <xdr:rowOff>31750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B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New homes or development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7</xdr:row>
          <xdr:rowOff>88900</xdr:rowOff>
        </xdr:from>
        <xdr:to>
          <xdr:col>7</xdr:col>
          <xdr:colOff>12700</xdr:colOff>
          <xdr:row>8</xdr:row>
          <xdr:rowOff>88900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B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18</xdr:row>
          <xdr:rowOff>88900</xdr:rowOff>
        </xdr:from>
        <xdr:to>
          <xdr:col>0</xdr:col>
          <xdr:colOff>889000</xdr:colOff>
          <xdr:row>19</xdr:row>
          <xdr:rowOff>127000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B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Retrofit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19</xdr:row>
          <xdr:rowOff>127000</xdr:rowOff>
        </xdr:from>
        <xdr:to>
          <xdr:col>1</xdr:col>
          <xdr:colOff>279400</xdr:colOff>
          <xdr:row>20</xdr:row>
          <xdr:rowOff>171450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B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Energy reduction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29</xdr:row>
          <xdr:rowOff>88900</xdr:rowOff>
        </xdr:from>
        <xdr:to>
          <xdr:col>1</xdr:col>
          <xdr:colOff>381000</xdr:colOff>
          <xdr:row>30</xdr:row>
          <xdr:rowOff>127000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B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Solar PV - offsite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30</xdr:row>
          <xdr:rowOff>152400</xdr:rowOff>
        </xdr:from>
        <xdr:to>
          <xdr:col>1</xdr:col>
          <xdr:colOff>508000</xdr:colOff>
          <xdr:row>32</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B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Solar PV - on site (roof)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29</xdr:row>
          <xdr:rowOff>69850</xdr:rowOff>
        </xdr:from>
        <xdr:to>
          <xdr:col>5</xdr:col>
          <xdr:colOff>50800</xdr:colOff>
          <xdr:row>30</xdr:row>
          <xdr:rowOff>95250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B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Wind - onsite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146050</xdr:rowOff>
        </xdr:from>
        <xdr:to>
          <xdr:col>5</xdr:col>
          <xdr:colOff>57150</xdr:colOff>
          <xdr:row>31</xdr:row>
          <xdr:rowOff>184150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B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Wind - offsite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48</xdr:row>
          <xdr:rowOff>69850</xdr:rowOff>
        </xdr:from>
        <xdr:to>
          <xdr:col>2</xdr:col>
          <xdr:colOff>165100</xdr:colOff>
          <xdr:row>49</xdr:row>
          <xdr:rowOff>107950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B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Electric vehicle infrastructure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88900</xdr:rowOff>
        </xdr:from>
        <xdr:to>
          <xdr:col>7</xdr:col>
          <xdr:colOff>38100</xdr:colOff>
          <xdr:row>49</xdr:row>
          <xdr:rowOff>127000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B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59</xdr:row>
          <xdr:rowOff>50800</xdr:rowOff>
        </xdr:from>
        <xdr:to>
          <xdr:col>1</xdr:col>
          <xdr:colOff>146050</xdr:colOff>
          <xdr:row>60</xdr:row>
          <xdr:rowOff>69850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B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Out-of-town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59</xdr:row>
          <xdr:rowOff>57150</xdr:rowOff>
        </xdr:from>
        <xdr:to>
          <xdr:col>4</xdr:col>
          <xdr:colOff>431800</xdr:colOff>
          <xdr:row>60</xdr:row>
          <xdr:rowOff>88900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B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Cycle lanes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60</xdr:row>
          <xdr:rowOff>69850</xdr:rowOff>
        </xdr:from>
        <xdr:to>
          <xdr:col>5</xdr:col>
          <xdr:colOff>317500</xdr:colOff>
          <xdr:row>60</xdr:row>
          <xdr:rowOff>336550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B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Pedestrian zone/wider pavements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60</xdr:row>
          <xdr:rowOff>279400</xdr:rowOff>
        </xdr:from>
        <xdr:to>
          <xdr:col>4</xdr:col>
          <xdr:colOff>457200</xdr:colOff>
          <xdr:row>60</xdr:row>
          <xdr:rowOff>508000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B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Lower speed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60</xdr:row>
          <xdr:rowOff>495300</xdr:rowOff>
        </xdr:from>
        <xdr:to>
          <xdr:col>4</xdr:col>
          <xdr:colOff>457200</xdr:colOff>
          <xdr:row>61</xdr:row>
          <xdr:rowOff>146050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B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Bike racks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88900</xdr:rowOff>
        </xdr:from>
        <xdr:to>
          <xdr:col>1</xdr:col>
          <xdr:colOff>152400</xdr:colOff>
          <xdr:row>60</xdr:row>
          <xdr:rowOff>285750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B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Increase car traffic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60</xdr:row>
          <xdr:rowOff>298450</xdr:rowOff>
        </xdr:from>
        <xdr:to>
          <xdr:col>1</xdr:col>
          <xdr:colOff>165100</xdr:colOff>
          <xdr:row>60</xdr:row>
          <xdr:rowOff>495300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B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431800</xdr:colOff>
          <xdr:row>8</xdr:row>
          <xdr:rowOff>12700</xdr:rowOff>
        </xdr:from>
        <xdr:to>
          <xdr:col>2</xdr:col>
          <xdr:colOff>412750</xdr:colOff>
          <xdr:row>9</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D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Public transport links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9</xdr:row>
          <xdr:rowOff>31750</xdr:rowOff>
        </xdr:from>
        <xdr:to>
          <xdr:col>2</xdr:col>
          <xdr:colOff>279400</xdr:colOff>
          <xdr:row>10</xdr:row>
          <xdr:rowOff>88900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D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Disability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7</xdr:row>
          <xdr:rowOff>31750</xdr:rowOff>
        </xdr:from>
        <xdr:to>
          <xdr:col>14</xdr:col>
          <xdr:colOff>190500</xdr:colOff>
          <xdr:row>8</xdr:row>
          <xdr:rowOff>50800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D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Public transport links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8</xdr:row>
          <xdr:rowOff>50800</xdr:rowOff>
        </xdr:from>
        <xdr:to>
          <xdr:col>14</xdr:col>
          <xdr:colOff>57150</xdr:colOff>
          <xdr:row>9</xdr:row>
          <xdr:rowOff>95250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D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Disability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9</xdr:row>
          <xdr:rowOff>76200</xdr:rowOff>
        </xdr:from>
        <xdr:to>
          <xdr:col>14</xdr:col>
          <xdr:colOff>69850</xdr:colOff>
          <xdr:row>10</xdr:row>
          <xdr:rowOff>127000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D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New service centres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20</xdr:row>
          <xdr:rowOff>31750</xdr:rowOff>
        </xdr:from>
        <xdr:to>
          <xdr:col>14</xdr:col>
          <xdr:colOff>603250</xdr:colOff>
          <xdr:row>21</xdr:row>
          <xdr:rowOff>50800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D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Re-locating outside town centres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21</xdr:row>
          <xdr:rowOff>50800</xdr:rowOff>
        </xdr:from>
        <xdr:to>
          <xdr:col>15</xdr:col>
          <xdr:colOff>12700</xdr:colOff>
          <xdr:row>22</xdr:row>
          <xdr:rowOff>95250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D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Road cutting through footpaths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22</xdr:row>
          <xdr:rowOff>76200</xdr:rowOff>
        </xdr:from>
        <xdr:to>
          <xdr:col>14</xdr:col>
          <xdr:colOff>69850</xdr:colOff>
          <xdr:row>23</xdr:row>
          <xdr:rowOff>127000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D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22</xdr:row>
          <xdr:rowOff>19050</xdr:rowOff>
        </xdr:from>
        <xdr:to>
          <xdr:col>1</xdr:col>
          <xdr:colOff>361950</xdr:colOff>
          <xdr:row>23</xdr:row>
          <xdr:rowOff>57150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D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Broadband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23</xdr:row>
          <xdr:rowOff>50800</xdr:rowOff>
        </xdr:from>
        <xdr:to>
          <xdr:col>1</xdr:col>
          <xdr:colOff>361950</xdr:colOff>
          <xdr:row>24</xdr:row>
          <xdr:rowOff>88900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D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Web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35</xdr:row>
          <xdr:rowOff>31750</xdr:rowOff>
        </xdr:from>
        <xdr:to>
          <xdr:col>14</xdr:col>
          <xdr:colOff>190500</xdr:colOff>
          <xdr:row>36</xdr:row>
          <xdr:rowOff>50800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D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Broadband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36</xdr:row>
          <xdr:rowOff>50800</xdr:rowOff>
        </xdr:from>
        <xdr:to>
          <xdr:col>14</xdr:col>
          <xdr:colOff>57150</xdr:colOff>
          <xdr:row>37</xdr:row>
          <xdr:rowOff>95250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D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Web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37</xdr:row>
          <xdr:rowOff>76200</xdr:rowOff>
        </xdr:from>
        <xdr:to>
          <xdr:col>14</xdr:col>
          <xdr:colOff>69850</xdr:colOff>
          <xdr:row>38</xdr:row>
          <xdr:rowOff>127000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D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48</xdr:row>
          <xdr:rowOff>31750</xdr:rowOff>
        </xdr:from>
        <xdr:to>
          <xdr:col>14</xdr:col>
          <xdr:colOff>603250</xdr:colOff>
          <xdr:row>49</xdr:row>
          <xdr:rowOff>50800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D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Re-locating outside town centres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49</xdr:row>
          <xdr:rowOff>50800</xdr:rowOff>
        </xdr:from>
        <xdr:to>
          <xdr:col>15</xdr:col>
          <xdr:colOff>12700</xdr:colOff>
          <xdr:row>50</xdr:row>
          <xdr:rowOff>95250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D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Road cutting through footpaths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50</xdr:row>
          <xdr:rowOff>76200</xdr:rowOff>
        </xdr:from>
        <xdr:to>
          <xdr:col>14</xdr:col>
          <xdr:colOff>69850</xdr:colOff>
          <xdr:row>51</xdr:row>
          <xdr:rowOff>127000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D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10</xdr:row>
          <xdr:rowOff>76200</xdr:rowOff>
        </xdr:from>
        <xdr:to>
          <xdr:col>2</xdr:col>
          <xdr:colOff>285750</xdr:colOff>
          <xdr:row>11</xdr:row>
          <xdr:rowOff>127000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D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New service centres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8</xdr:row>
          <xdr:rowOff>12700</xdr:rowOff>
        </xdr:from>
        <xdr:to>
          <xdr:col>6</xdr:col>
          <xdr:colOff>171450</xdr:colOff>
          <xdr:row>9</xdr:row>
          <xdr:rowOff>31750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D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Re-locating outside town centres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9</xdr:row>
          <xdr:rowOff>31750</xdr:rowOff>
        </xdr:from>
        <xdr:to>
          <xdr:col>6</xdr:col>
          <xdr:colOff>190500</xdr:colOff>
          <xdr:row>10</xdr:row>
          <xdr:rowOff>88900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D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Road cutting through footpaths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390525</xdr:colOff>
      <xdr:row>0</xdr:row>
      <xdr:rowOff>161925</xdr:rowOff>
    </xdr:from>
    <xdr:to>
      <xdr:col>2</xdr:col>
      <xdr:colOff>1703279</xdr:colOff>
      <xdr:row>2</xdr:row>
      <xdr:rowOff>498147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8375" y="161925"/>
          <a:ext cx="1309579" cy="726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58797</xdr:colOff>
      <xdr:row>4</xdr:row>
      <xdr:rowOff>170509</xdr:rowOff>
    </xdr:from>
    <xdr:to>
      <xdr:col>8</xdr:col>
      <xdr:colOff>64676</xdr:colOff>
      <xdr:row>6</xdr:row>
      <xdr:rowOff>41157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464491" y="981898"/>
          <a:ext cx="6067778" cy="235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following impacts link to Key priority 2 of our corporate plan - Net Zero Cheltenham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380998</xdr:colOff>
      <xdr:row>4</xdr:row>
      <xdr:rowOff>59764</xdr:rowOff>
    </xdr:from>
    <xdr:to>
      <xdr:col>8</xdr:col>
      <xdr:colOff>739587</xdr:colOff>
      <xdr:row>6</xdr:row>
      <xdr:rowOff>179293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80998" y="888999"/>
          <a:ext cx="6813177"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following impacts link to Key priority 4 of our corporate plan - Ensuring everyone benefits from Cheltenham's growth</a:t>
          </a:r>
        </a:p>
      </xdr:txBody>
    </xdr:sp>
    <xdr:clientData/>
  </xdr:twoCellAnchor>
  <xdr:twoCellAnchor>
    <xdr:from>
      <xdr:col>2</xdr:col>
      <xdr:colOff>491983</xdr:colOff>
      <xdr:row>40</xdr:row>
      <xdr:rowOff>171621</xdr:rowOff>
    </xdr:from>
    <xdr:to>
      <xdr:col>6</xdr:col>
      <xdr:colOff>446216</xdr:colOff>
      <xdr:row>42</xdr:row>
      <xdr:rowOff>5721</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300-000003000000}"/>
            </a:ext>
          </a:extLst>
        </xdr:cNvPr>
        <xdr:cNvSpPr txBox="1"/>
      </xdr:nvSpPr>
      <xdr:spPr>
        <a:xfrm>
          <a:off x="1315767" y="9393423"/>
          <a:ext cx="3615494" cy="251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This impact</a:t>
          </a:r>
          <a:r>
            <a:rPr lang="en-GB" sz="1100" b="1" baseline="0"/>
            <a:t> links to Key Priority 3 - Affordable Homes </a:t>
          </a:r>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612774</xdr:colOff>
      <xdr:row>13</xdr:row>
      <xdr:rowOff>12699</xdr:rowOff>
    </xdr:from>
    <xdr:to>
      <xdr:col>16</xdr:col>
      <xdr:colOff>38100</xdr:colOff>
      <xdr:row>37</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53974</xdr:colOff>
      <xdr:row>15</xdr:row>
      <xdr:rowOff>60324</xdr:rowOff>
    </xdr:from>
    <xdr:to>
      <xdr:col>15</xdr:col>
      <xdr:colOff>82550</xdr:colOff>
      <xdr:row>39</xdr:row>
      <xdr:rowOff>107950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2888</xdr:colOff>
      <xdr:row>29</xdr:row>
      <xdr:rowOff>578</xdr:rowOff>
    </xdr:from>
    <xdr:to>
      <xdr:col>9</xdr:col>
      <xdr:colOff>488373</xdr:colOff>
      <xdr:row>42</xdr:row>
      <xdr:rowOff>50223</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117764</xdr:rowOff>
    </xdr:from>
    <xdr:to>
      <xdr:col>11</xdr:col>
      <xdr:colOff>441614</xdr:colOff>
      <xdr:row>45</xdr:row>
      <xdr:rowOff>127000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215653</xdr:colOff>
      <xdr:row>28</xdr:row>
      <xdr:rowOff>181430</xdr:rowOff>
    </xdr:from>
    <xdr:to>
      <xdr:col>8</xdr:col>
      <xdr:colOff>108857</xdr:colOff>
      <xdr:row>42</xdr:row>
      <xdr:rowOff>2063</xdr:rowOff>
    </xdr:to>
    <xdr:sp macro="" textlink="">
      <xdr:nvSpPr>
        <xdr:cNvPr id="5" name="Donut 4">
          <a:extLst>
            <a:ext uri="{FF2B5EF4-FFF2-40B4-BE49-F238E27FC236}">
              <a16:creationId xmlns:a16="http://schemas.microsoft.com/office/drawing/2014/main" id="{00000000-0008-0000-0600-000005000000}"/>
            </a:ext>
          </a:extLst>
        </xdr:cNvPr>
        <xdr:cNvSpPr/>
      </xdr:nvSpPr>
      <xdr:spPr>
        <a:xfrm>
          <a:off x="2039010" y="7202716"/>
          <a:ext cx="2932133" cy="2968418"/>
        </a:xfrm>
        <a:prstGeom prst="donut">
          <a:avLst>
            <a:gd name="adj" fmla="val 1140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0</xdr:col>
      <xdr:colOff>92075</xdr:colOff>
      <xdr:row>0</xdr:row>
      <xdr:rowOff>69850</xdr:rowOff>
    </xdr:from>
    <xdr:to>
      <xdr:col>11</xdr:col>
      <xdr:colOff>273051</xdr:colOff>
      <xdr:row>23</xdr:row>
      <xdr:rowOff>241300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574675</xdr:colOff>
      <xdr:row>11</xdr:row>
      <xdr:rowOff>58737</xdr:rowOff>
    </xdr:from>
    <xdr:to>
      <xdr:col>29</xdr:col>
      <xdr:colOff>46037</xdr:colOff>
      <xdr:row>42</xdr:row>
      <xdr:rowOff>3175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25400</xdr:colOff>
      <xdr:row>17</xdr:row>
      <xdr:rowOff>38099</xdr:rowOff>
    </xdr:from>
    <xdr:to>
      <xdr:col>26</xdr:col>
      <xdr:colOff>444501</xdr:colOff>
      <xdr:row>35</xdr:row>
      <xdr:rowOff>163512</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438150</xdr:colOff>
      <xdr:row>0</xdr:row>
      <xdr:rowOff>177800</xdr:rowOff>
    </xdr:from>
    <xdr:ext cx="6369050" cy="345544"/>
    <xdr:sp macro="" textlink="'Project Details'!B7">
      <xdr:nvSpPr>
        <xdr:cNvPr id="4" name="TextBox 3">
          <a:extLst>
            <a:ext uri="{FF2B5EF4-FFF2-40B4-BE49-F238E27FC236}">
              <a16:creationId xmlns:a16="http://schemas.microsoft.com/office/drawing/2014/main" id="{00000000-0008-0000-0700-000004000000}"/>
            </a:ext>
          </a:extLst>
        </xdr:cNvPr>
        <xdr:cNvSpPr txBox="1"/>
      </xdr:nvSpPr>
      <xdr:spPr>
        <a:xfrm>
          <a:off x="438150" y="177800"/>
          <a:ext cx="6369050" cy="345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8DFEB2C9-D6D8-4F96-8F6B-0871A0C3AD38}" type="TxLink">
            <a:rPr lang="en-US" sz="1400" b="0" i="0" u="none" strike="noStrike">
              <a:solidFill>
                <a:srgbClr val="000000"/>
              </a:solidFill>
              <a:latin typeface="Arial Black" panose="020B0A04020102020204" pitchFamily="34" charset="0"/>
              <a:cs typeface="Calibri"/>
            </a:rPr>
            <a:pPr algn="ctr"/>
            <a:t> </a:t>
          </a:fld>
          <a:endParaRPr lang="en-GB" sz="1400">
            <a:latin typeface="Arial Black" panose="020B0A04020102020204" pitchFamily="34" charset="0"/>
          </a:endParaRPr>
        </a:p>
      </xdr:txBody>
    </xdr:sp>
    <xdr:clientData/>
  </xdr:oneCellAnchor>
  <xdr:twoCellAnchor>
    <xdr:from>
      <xdr:col>0</xdr:col>
      <xdr:colOff>364625</xdr:colOff>
      <xdr:row>4</xdr:row>
      <xdr:rowOff>96602</xdr:rowOff>
    </xdr:from>
    <xdr:to>
      <xdr:col>11</xdr:col>
      <xdr:colOff>136025</xdr:colOff>
      <xdr:row>33</xdr:row>
      <xdr:rowOff>26403</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364625" y="851737"/>
          <a:ext cx="6567616" cy="5404531"/>
          <a:chOff x="4409027" y="4814807"/>
          <a:chExt cx="6048491" cy="5047562"/>
        </a:xfrm>
      </xdr:grpSpPr>
      <xdr:graphicFrame macro="">
        <xdr:nvGraphicFramePr>
          <xdr:cNvPr id="32" name="Chart 31">
            <a:extLst>
              <a:ext uri="{FF2B5EF4-FFF2-40B4-BE49-F238E27FC236}">
                <a16:creationId xmlns:a16="http://schemas.microsoft.com/office/drawing/2014/main" id="{00000000-0008-0000-0700-000020000000}"/>
              </a:ext>
            </a:extLst>
          </xdr:cNvPr>
          <xdr:cNvGraphicFramePr>
            <a:graphicFrameLocks/>
          </xdr:cNvGraphicFramePr>
        </xdr:nvGraphicFramePr>
        <xdr:xfrm>
          <a:off x="4409027" y="4814807"/>
          <a:ext cx="6048491" cy="5047562"/>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1" name="Chart 30">
            <a:extLst>
              <a:ext uri="{FF2B5EF4-FFF2-40B4-BE49-F238E27FC236}">
                <a16:creationId xmlns:a16="http://schemas.microsoft.com/office/drawing/2014/main" id="{00000000-0008-0000-0700-00001F000000}"/>
              </a:ext>
            </a:extLst>
          </xdr:cNvPr>
          <xdr:cNvGraphicFramePr>
            <a:graphicFrameLocks/>
          </xdr:cNvGraphicFramePr>
        </xdr:nvGraphicFramePr>
        <xdr:xfrm>
          <a:off x="5502408" y="5074869"/>
          <a:ext cx="4656599" cy="406463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16543</xdr:colOff>
      <xdr:row>6</xdr:row>
      <xdr:rowOff>19050</xdr:rowOff>
    </xdr:from>
    <xdr:to>
      <xdr:col>10</xdr:col>
      <xdr:colOff>228600</xdr:colOff>
      <xdr:row>31</xdr:row>
      <xdr:rowOff>8712</xdr:rowOff>
    </xdr:to>
    <xdr:grpSp>
      <xdr:nvGrpSpPr>
        <xdr:cNvPr id="75" name="Group 28">
          <a:extLst>
            <a:ext uri="{FF2B5EF4-FFF2-40B4-BE49-F238E27FC236}">
              <a16:creationId xmlns:a16="http://schemas.microsoft.com/office/drawing/2014/main" id="{00000000-0008-0000-0700-00004B000000}"/>
            </a:ext>
          </a:extLst>
        </xdr:cNvPr>
        <xdr:cNvGrpSpPr/>
      </xdr:nvGrpSpPr>
      <xdr:grpSpPr>
        <a:xfrm>
          <a:off x="1252219" y="1151753"/>
          <a:ext cx="5154759" cy="4709256"/>
          <a:chOff x="921754" y="1073150"/>
          <a:chExt cx="5091696" cy="4595443"/>
        </a:xfrm>
      </xdr:grpSpPr>
      <xdr:sp macro="" textlink="">
        <xdr:nvSpPr>
          <xdr:cNvPr id="76" name="TextBox 7">
            <a:extLst>
              <a:ext uri="{FF2B5EF4-FFF2-40B4-BE49-F238E27FC236}">
                <a16:creationId xmlns:a16="http://schemas.microsoft.com/office/drawing/2014/main" id="{00000000-0008-0000-0700-00004C000000}"/>
              </a:ext>
            </a:extLst>
          </xdr:cNvPr>
          <xdr:cNvSpPr txBox="1"/>
        </xdr:nvSpPr>
        <xdr:spPr>
          <a:xfrm>
            <a:off x="3543300" y="1073150"/>
            <a:ext cx="996950" cy="44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Greenhouse Gases</a:t>
            </a:r>
          </a:p>
        </xdr:txBody>
      </xdr:sp>
      <xdr:sp macro="" textlink="">
        <xdr:nvSpPr>
          <xdr:cNvPr id="77" name="TextBox 8">
            <a:extLst>
              <a:ext uri="{FF2B5EF4-FFF2-40B4-BE49-F238E27FC236}">
                <a16:creationId xmlns:a16="http://schemas.microsoft.com/office/drawing/2014/main" id="{00000000-0008-0000-0700-00004D000000}"/>
              </a:ext>
            </a:extLst>
          </xdr:cNvPr>
          <xdr:cNvSpPr txBox="1"/>
        </xdr:nvSpPr>
        <xdr:spPr>
          <a:xfrm>
            <a:off x="4711700" y="1803400"/>
            <a:ext cx="711200" cy="441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Air </a:t>
            </a:r>
          </a:p>
          <a:p>
            <a:pPr algn="ctr"/>
            <a:r>
              <a:rPr lang="en-GB" sz="1050" b="1"/>
              <a:t>Quality</a:t>
            </a:r>
          </a:p>
        </xdr:txBody>
      </xdr:sp>
      <xdr:sp macro="" textlink="">
        <xdr:nvSpPr>
          <xdr:cNvPr id="78" name="TextBox 9">
            <a:extLst>
              <a:ext uri="{FF2B5EF4-FFF2-40B4-BE49-F238E27FC236}">
                <a16:creationId xmlns:a16="http://schemas.microsoft.com/office/drawing/2014/main" id="{00000000-0008-0000-0700-00004E000000}"/>
              </a:ext>
            </a:extLst>
          </xdr:cNvPr>
          <xdr:cNvSpPr txBox="1"/>
        </xdr:nvSpPr>
        <xdr:spPr>
          <a:xfrm>
            <a:off x="5016500" y="3060700"/>
            <a:ext cx="996950" cy="441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Sustainable Transport</a:t>
            </a:r>
          </a:p>
        </xdr:txBody>
      </xdr:sp>
      <xdr:sp macro="" textlink="">
        <xdr:nvSpPr>
          <xdr:cNvPr id="79" name="TextBox 10">
            <a:extLst>
              <a:ext uri="{FF2B5EF4-FFF2-40B4-BE49-F238E27FC236}">
                <a16:creationId xmlns:a16="http://schemas.microsoft.com/office/drawing/2014/main" id="{00000000-0008-0000-0700-00004F000000}"/>
              </a:ext>
            </a:extLst>
          </xdr:cNvPr>
          <xdr:cNvSpPr txBox="1"/>
        </xdr:nvSpPr>
        <xdr:spPr>
          <a:xfrm>
            <a:off x="4616450" y="4343399"/>
            <a:ext cx="996950" cy="441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Land Use Change</a:t>
            </a:r>
          </a:p>
        </xdr:txBody>
      </xdr:sp>
      <xdr:sp macro="" textlink="">
        <xdr:nvSpPr>
          <xdr:cNvPr id="80" name="TextBox 11">
            <a:extLst>
              <a:ext uri="{FF2B5EF4-FFF2-40B4-BE49-F238E27FC236}">
                <a16:creationId xmlns:a16="http://schemas.microsoft.com/office/drawing/2014/main" id="{00000000-0008-0000-0700-000050000000}"/>
              </a:ext>
            </a:extLst>
          </xdr:cNvPr>
          <xdr:cNvSpPr txBox="1"/>
        </xdr:nvSpPr>
        <xdr:spPr>
          <a:xfrm>
            <a:off x="3556000" y="51943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Biodiversity</a:t>
            </a:r>
          </a:p>
        </xdr:txBody>
      </xdr:sp>
      <xdr:sp macro="" textlink="">
        <xdr:nvSpPr>
          <xdr:cNvPr id="81" name="TextBox 12">
            <a:extLst>
              <a:ext uri="{FF2B5EF4-FFF2-40B4-BE49-F238E27FC236}">
                <a16:creationId xmlns:a16="http://schemas.microsoft.com/office/drawing/2014/main" id="{00000000-0008-0000-0700-000051000000}"/>
              </a:ext>
            </a:extLst>
          </xdr:cNvPr>
          <xdr:cNvSpPr txBox="1"/>
        </xdr:nvSpPr>
        <xdr:spPr>
          <a:xfrm>
            <a:off x="2133600" y="5054600"/>
            <a:ext cx="996950" cy="6139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Soil &amp; Waterway Health</a:t>
            </a:r>
          </a:p>
        </xdr:txBody>
      </xdr:sp>
      <xdr:sp macro="" textlink="">
        <xdr:nvSpPr>
          <xdr:cNvPr id="82" name="TextBox 13">
            <a:extLst>
              <a:ext uri="{FF2B5EF4-FFF2-40B4-BE49-F238E27FC236}">
                <a16:creationId xmlns:a16="http://schemas.microsoft.com/office/drawing/2014/main" id="{00000000-0008-0000-0700-000052000000}"/>
              </a:ext>
            </a:extLst>
          </xdr:cNvPr>
          <xdr:cNvSpPr txBox="1"/>
        </xdr:nvSpPr>
        <xdr:spPr>
          <a:xfrm>
            <a:off x="1092200" y="4229100"/>
            <a:ext cx="996950" cy="6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Climate Change</a:t>
            </a:r>
            <a:r>
              <a:rPr lang="en-GB" sz="1050" b="1" baseline="0"/>
              <a:t> Adaptation</a:t>
            </a:r>
            <a:endParaRPr lang="en-GB" sz="1050" b="1"/>
          </a:p>
        </xdr:txBody>
      </xdr:sp>
      <xdr:sp macro="" textlink="">
        <xdr:nvSpPr>
          <xdr:cNvPr id="83" name="TextBox 14">
            <a:extLst>
              <a:ext uri="{FF2B5EF4-FFF2-40B4-BE49-F238E27FC236}">
                <a16:creationId xmlns:a16="http://schemas.microsoft.com/office/drawing/2014/main" id="{00000000-0008-0000-0700-000053000000}"/>
              </a:ext>
            </a:extLst>
          </xdr:cNvPr>
          <xdr:cNvSpPr txBox="1"/>
        </xdr:nvSpPr>
        <xdr:spPr>
          <a:xfrm>
            <a:off x="921754" y="3063002"/>
            <a:ext cx="711200" cy="44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Energy</a:t>
            </a:r>
            <a:r>
              <a:rPr lang="en-GB" sz="1050" b="1" baseline="0"/>
              <a:t> Use</a:t>
            </a:r>
            <a:endParaRPr lang="en-GB" sz="1050" b="1"/>
          </a:p>
        </xdr:txBody>
      </xdr:sp>
      <xdr:sp macro="" textlink="">
        <xdr:nvSpPr>
          <xdr:cNvPr id="84" name="TextBox 15">
            <a:extLst>
              <a:ext uri="{FF2B5EF4-FFF2-40B4-BE49-F238E27FC236}">
                <a16:creationId xmlns:a16="http://schemas.microsoft.com/office/drawing/2014/main" id="{00000000-0008-0000-0700-000054000000}"/>
              </a:ext>
            </a:extLst>
          </xdr:cNvPr>
          <xdr:cNvSpPr txBox="1"/>
        </xdr:nvSpPr>
        <xdr:spPr>
          <a:xfrm>
            <a:off x="1111250" y="1822450"/>
            <a:ext cx="996950" cy="441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Sustainable Materials</a:t>
            </a:r>
          </a:p>
        </xdr:txBody>
      </xdr:sp>
      <xdr:sp macro="" textlink="">
        <xdr:nvSpPr>
          <xdr:cNvPr id="85" name="TextBox 16">
            <a:extLst>
              <a:ext uri="{FF2B5EF4-FFF2-40B4-BE49-F238E27FC236}">
                <a16:creationId xmlns:a16="http://schemas.microsoft.com/office/drawing/2014/main" id="{00000000-0008-0000-0700-000055000000}"/>
              </a:ext>
            </a:extLst>
          </xdr:cNvPr>
          <xdr:cNvSpPr txBox="1"/>
        </xdr:nvSpPr>
        <xdr:spPr>
          <a:xfrm>
            <a:off x="2171700" y="11176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Waste</a:t>
            </a:r>
          </a:p>
        </xdr:txBody>
      </xdr:sp>
    </xdr:grpSp>
    <xdr:clientData/>
  </xdr:twoCellAnchor>
  <xdr:twoCellAnchor>
    <xdr:from>
      <xdr:col>3</xdr:col>
      <xdr:colOff>82550</xdr:colOff>
      <xdr:row>10</xdr:row>
      <xdr:rowOff>100264</xdr:rowOff>
    </xdr:from>
    <xdr:to>
      <xdr:col>9</xdr:col>
      <xdr:colOff>25066</xdr:colOff>
      <xdr:row>26</xdr:row>
      <xdr:rowOff>36737</xdr:rowOff>
    </xdr:to>
    <xdr:grpSp>
      <xdr:nvGrpSpPr>
        <xdr:cNvPr id="30" name="Group 29">
          <a:extLst>
            <a:ext uri="{FF2B5EF4-FFF2-40B4-BE49-F238E27FC236}">
              <a16:creationId xmlns:a16="http://schemas.microsoft.com/office/drawing/2014/main" id="{00000000-0008-0000-0700-00001E000000}"/>
            </a:ext>
          </a:extLst>
        </xdr:cNvPr>
        <xdr:cNvGrpSpPr/>
      </xdr:nvGrpSpPr>
      <xdr:grpSpPr>
        <a:xfrm>
          <a:off x="1936064" y="1988102"/>
          <a:ext cx="3649543" cy="2957013"/>
          <a:chOff x="1619250" y="1879600"/>
          <a:chExt cx="3479800" cy="2798986"/>
        </a:xfrm>
      </xdr:grpSpPr>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3225800" y="18796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Food</a:t>
            </a:r>
          </a:p>
        </xdr:txBody>
      </xdr:sp>
      <xdr:sp macro="" textlink="">
        <xdr:nvSpPr>
          <xdr:cNvPr id="19" name="TextBox 18">
            <a:extLst>
              <a:ext uri="{FF2B5EF4-FFF2-40B4-BE49-F238E27FC236}">
                <a16:creationId xmlns:a16="http://schemas.microsoft.com/office/drawing/2014/main" id="{00000000-0008-0000-0700-000013000000}"/>
              </a:ext>
            </a:extLst>
          </xdr:cNvPr>
          <xdr:cNvSpPr txBox="1"/>
        </xdr:nvSpPr>
        <xdr:spPr>
          <a:xfrm>
            <a:off x="3810000" y="2209800"/>
            <a:ext cx="9969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Health &amp; Wellbeing</a:t>
            </a:r>
          </a:p>
        </xdr:txBody>
      </xdr:sp>
      <xdr:sp macro="" textlink="">
        <xdr:nvSpPr>
          <xdr:cNvPr id="20" name="TextBox 19">
            <a:extLst>
              <a:ext uri="{FF2B5EF4-FFF2-40B4-BE49-F238E27FC236}">
                <a16:creationId xmlns:a16="http://schemas.microsoft.com/office/drawing/2014/main" id="{00000000-0008-0000-0700-000014000000}"/>
              </a:ext>
            </a:extLst>
          </xdr:cNvPr>
          <xdr:cNvSpPr txBox="1"/>
        </xdr:nvSpPr>
        <xdr:spPr>
          <a:xfrm>
            <a:off x="4102100" y="292735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Housing</a:t>
            </a:r>
          </a:p>
        </xdr:txBody>
      </xdr:sp>
      <xdr:sp macro="" textlink="">
        <xdr:nvSpPr>
          <xdr:cNvPr id="21" name="TextBox 20">
            <a:extLst>
              <a:ext uri="{FF2B5EF4-FFF2-40B4-BE49-F238E27FC236}">
                <a16:creationId xmlns:a16="http://schemas.microsoft.com/office/drawing/2014/main" id="{00000000-0008-0000-0700-000015000000}"/>
              </a:ext>
            </a:extLst>
          </xdr:cNvPr>
          <xdr:cNvSpPr txBox="1"/>
        </xdr:nvSpPr>
        <xdr:spPr>
          <a:xfrm>
            <a:off x="4006850" y="35941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Education</a:t>
            </a:r>
          </a:p>
        </xdr:txBody>
      </xdr:sp>
      <xdr:sp macro="" textlink="">
        <xdr:nvSpPr>
          <xdr:cNvPr id="22" name="TextBox 21">
            <a:extLst>
              <a:ext uri="{FF2B5EF4-FFF2-40B4-BE49-F238E27FC236}">
                <a16:creationId xmlns:a16="http://schemas.microsoft.com/office/drawing/2014/main" id="{00000000-0008-0000-0700-000016000000}"/>
              </a:ext>
            </a:extLst>
          </xdr:cNvPr>
          <xdr:cNvSpPr txBox="1"/>
        </xdr:nvSpPr>
        <xdr:spPr>
          <a:xfrm>
            <a:off x="3562350" y="4032250"/>
            <a:ext cx="9969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Built Community</a:t>
            </a:r>
          </a:p>
        </xdr:txBody>
      </xdr:sp>
      <xdr:sp macro="" textlink="">
        <xdr:nvSpPr>
          <xdr:cNvPr id="23" name="TextBox 22">
            <a:extLst>
              <a:ext uri="{FF2B5EF4-FFF2-40B4-BE49-F238E27FC236}">
                <a16:creationId xmlns:a16="http://schemas.microsoft.com/office/drawing/2014/main" id="{00000000-0008-0000-0700-000017000000}"/>
              </a:ext>
            </a:extLst>
          </xdr:cNvPr>
          <xdr:cNvSpPr txBox="1"/>
        </xdr:nvSpPr>
        <xdr:spPr>
          <a:xfrm>
            <a:off x="2832100" y="4241800"/>
            <a:ext cx="9969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Cultural Community</a:t>
            </a:r>
          </a:p>
        </xdr:txBody>
      </xdr:sp>
      <xdr:sp macro="" textlink="">
        <xdr:nvSpPr>
          <xdr:cNvPr id="24" name="TextBox 23">
            <a:extLst>
              <a:ext uri="{FF2B5EF4-FFF2-40B4-BE49-F238E27FC236}">
                <a16:creationId xmlns:a16="http://schemas.microsoft.com/office/drawing/2014/main" id="{00000000-0008-0000-0700-000018000000}"/>
              </a:ext>
            </a:extLst>
          </xdr:cNvPr>
          <xdr:cNvSpPr txBox="1"/>
        </xdr:nvSpPr>
        <xdr:spPr>
          <a:xfrm>
            <a:off x="2139950" y="40894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Accessibility</a:t>
            </a:r>
          </a:p>
        </xdr:txBody>
      </xdr:sp>
      <xdr:sp macro="" textlink="">
        <xdr:nvSpPr>
          <xdr:cNvPr id="25" name="TextBox 24">
            <a:extLst>
              <a:ext uri="{FF2B5EF4-FFF2-40B4-BE49-F238E27FC236}">
                <a16:creationId xmlns:a16="http://schemas.microsoft.com/office/drawing/2014/main" id="{00000000-0008-0000-0700-000019000000}"/>
              </a:ext>
            </a:extLst>
          </xdr:cNvPr>
          <xdr:cNvSpPr txBox="1"/>
        </xdr:nvSpPr>
        <xdr:spPr>
          <a:xfrm>
            <a:off x="1714500" y="3467100"/>
            <a:ext cx="996950" cy="585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Local Economy &amp; Jobs</a:t>
            </a:r>
          </a:p>
        </xdr:txBody>
      </xdr:sp>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1619250" y="2825750"/>
            <a:ext cx="99695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Safety &amp; Crime</a:t>
            </a:r>
          </a:p>
        </xdr:txBody>
      </xdr:sp>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1885950" y="2197100"/>
            <a:ext cx="9969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Democratic</a:t>
            </a:r>
            <a:r>
              <a:rPr lang="en-GB" sz="1050" b="1" baseline="0"/>
              <a:t> Voice</a:t>
            </a:r>
            <a:endParaRPr lang="en-GB" sz="1050" b="1"/>
          </a:p>
        </xdr:txBody>
      </xdr:sp>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2463800" y="18796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50" b="1"/>
              <a:t>Equity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235105</xdr:colOff>
      <xdr:row>2</xdr:row>
      <xdr:rowOff>116865</xdr:rowOff>
    </xdr:from>
    <xdr:to>
      <xdr:col>7</xdr:col>
      <xdr:colOff>1254880</xdr:colOff>
      <xdr:row>11</xdr:row>
      <xdr:rowOff>98272</xdr:rowOff>
    </xdr:to>
    <xdr:grpSp>
      <xdr:nvGrpSpPr>
        <xdr:cNvPr id="6" name="Group 2">
          <a:extLst>
            <a:ext uri="{FF2B5EF4-FFF2-40B4-BE49-F238E27FC236}">
              <a16:creationId xmlns:a16="http://schemas.microsoft.com/office/drawing/2014/main" id="{00000000-0008-0000-0800-000006000000}"/>
            </a:ext>
          </a:extLst>
        </xdr:cNvPr>
        <xdr:cNvGrpSpPr>
          <a:grpSpLocks noChangeAspect="1"/>
        </xdr:cNvGrpSpPr>
      </xdr:nvGrpSpPr>
      <xdr:grpSpPr>
        <a:xfrm>
          <a:off x="235105" y="540198"/>
          <a:ext cx="7290400" cy="3456268"/>
          <a:chOff x="-2" y="401780"/>
          <a:chExt cx="6627135" cy="5376514"/>
        </a:xfrm>
      </xdr:grpSpPr>
      <xdr:graphicFrame macro="">
        <xdr:nvGraphicFramePr>
          <xdr:cNvPr id="7" name="Chart 30">
            <a:extLst>
              <a:ext uri="{FF2B5EF4-FFF2-40B4-BE49-F238E27FC236}">
                <a16:creationId xmlns:a16="http://schemas.microsoft.com/office/drawing/2014/main" id="{00000000-0008-0000-0800-000007000000}"/>
              </a:ext>
            </a:extLst>
          </xdr:cNvPr>
          <xdr:cNvGraphicFramePr>
            <a:graphicFrameLocks/>
          </xdr:cNvGraphicFramePr>
        </xdr:nvGraphicFramePr>
        <xdr:xfrm>
          <a:off x="-2" y="401780"/>
          <a:ext cx="6627135" cy="537651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32">
            <a:extLst>
              <a:ext uri="{FF2B5EF4-FFF2-40B4-BE49-F238E27FC236}">
                <a16:creationId xmlns:a16="http://schemas.microsoft.com/office/drawing/2014/main" id="{00000000-0008-0000-0800-000008000000}"/>
              </a:ext>
            </a:extLst>
          </xdr:cNvPr>
          <xdr:cNvGraphicFramePr>
            <a:graphicFrameLocks/>
          </xdr:cNvGraphicFramePr>
        </xdr:nvGraphicFramePr>
        <xdr:xfrm>
          <a:off x="80090" y="1244543"/>
          <a:ext cx="3966347" cy="363081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absolute">
    <xdr:from>
      <xdr:col>1</xdr:col>
      <xdr:colOff>154730</xdr:colOff>
      <xdr:row>3</xdr:row>
      <xdr:rowOff>6987</xdr:rowOff>
    </xdr:from>
    <xdr:to>
      <xdr:col>5</xdr:col>
      <xdr:colOff>754742</xdr:colOff>
      <xdr:row>11</xdr:row>
      <xdr:rowOff>914702</xdr:rowOff>
    </xdr:to>
    <xdr:grpSp>
      <xdr:nvGrpSpPr>
        <xdr:cNvPr id="61" name="Group 5">
          <a:extLst>
            <a:ext uri="{FF2B5EF4-FFF2-40B4-BE49-F238E27FC236}">
              <a16:creationId xmlns:a16="http://schemas.microsoft.com/office/drawing/2014/main" id="{00000000-0008-0000-0800-00003D000000}"/>
            </a:ext>
          </a:extLst>
        </xdr:cNvPr>
        <xdr:cNvGrpSpPr/>
      </xdr:nvGrpSpPr>
      <xdr:grpSpPr>
        <a:xfrm>
          <a:off x="1098411" y="615529"/>
          <a:ext cx="3651539" cy="4197367"/>
          <a:chOff x="1124433" y="889649"/>
          <a:chExt cx="4336639" cy="1870057"/>
        </a:xfrm>
      </xdr:grpSpPr>
      <xdr:sp macro="" textlink="">
        <xdr:nvSpPr>
          <xdr:cNvPr id="62" name="TextBox 6">
            <a:extLst>
              <a:ext uri="{FF2B5EF4-FFF2-40B4-BE49-F238E27FC236}">
                <a16:creationId xmlns:a16="http://schemas.microsoft.com/office/drawing/2014/main" id="{00000000-0008-0000-0800-00003E000000}"/>
              </a:ext>
            </a:extLst>
          </xdr:cNvPr>
          <xdr:cNvSpPr txBox="1"/>
        </xdr:nvSpPr>
        <xdr:spPr>
          <a:xfrm>
            <a:off x="3113904" y="889649"/>
            <a:ext cx="1094153" cy="216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b="0"/>
              <a:t>Greenhouse Gases</a:t>
            </a:r>
          </a:p>
        </xdr:txBody>
      </xdr:sp>
      <xdr:sp macro="" textlink="">
        <xdr:nvSpPr>
          <xdr:cNvPr id="63" name="TextBox 7">
            <a:extLst>
              <a:ext uri="{FF2B5EF4-FFF2-40B4-BE49-F238E27FC236}">
                <a16:creationId xmlns:a16="http://schemas.microsoft.com/office/drawing/2014/main" id="{00000000-0008-0000-0800-00003F000000}"/>
              </a:ext>
            </a:extLst>
          </xdr:cNvPr>
          <xdr:cNvSpPr txBox="1"/>
        </xdr:nvSpPr>
        <xdr:spPr>
          <a:xfrm>
            <a:off x="4106295" y="1105186"/>
            <a:ext cx="802034" cy="5269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Air Quality</a:t>
            </a:r>
          </a:p>
        </xdr:txBody>
      </xdr:sp>
      <xdr:sp macro="" textlink="">
        <xdr:nvSpPr>
          <xdr:cNvPr id="64" name="TextBox 8">
            <a:extLst>
              <a:ext uri="{FF2B5EF4-FFF2-40B4-BE49-F238E27FC236}">
                <a16:creationId xmlns:a16="http://schemas.microsoft.com/office/drawing/2014/main" id="{00000000-0008-0000-0800-000040000000}"/>
              </a:ext>
            </a:extLst>
          </xdr:cNvPr>
          <xdr:cNvSpPr txBox="1"/>
        </xdr:nvSpPr>
        <xdr:spPr>
          <a:xfrm>
            <a:off x="4375178" y="1483844"/>
            <a:ext cx="1085894" cy="197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b="0"/>
              <a:t>Sustainable Transport</a:t>
            </a:r>
          </a:p>
        </xdr:txBody>
      </xdr:sp>
      <xdr:sp macro="" textlink="">
        <xdr:nvSpPr>
          <xdr:cNvPr id="65" name="TextBox 9">
            <a:extLst>
              <a:ext uri="{FF2B5EF4-FFF2-40B4-BE49-F238E27FC236}">
                <a16:creationId xmlns:a16="http://schemas.microsoft.com/office/drawing/2014/main" id="{00000000-0008-0000-0800-000041000000}"/>
              </a:ext>
            </a:extLst>
          </xdr:cNvPr>
          <xdr:cNvSpPr txBox="1"/>
        </xdr:nvSpPr>
        <xdr:spPr>
          <a:xfrm>
            <a:off x="4122182" y="1836172"/>
            <a:ext cx="821866" cy="1849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Land Use Change</a:t>
            </a:r>
          </a:p>
        </xdr:txBody>
      </xdr:sp>
      <xdr:sp macro="" textlink="">
        <xdr:nvSpPr>
          <xdr:cNvPr id="66" name="TextBox 10">
            <a:extLst>
              <a:ext uri="{FF2B5EF4-FFF2-40B4-BE49-F238E27FC236}">
                <a16:creationId xmlns:a16="http://schemas.microsoft.com/office/drawing/2014/main" id="{00000000-0008-0000-0800-000042000000}"/>
              </a:ext>
            </a:extLst>
          </xdr:cNvPr>
          <xdr:cNvSpPr txBox="1"/>
        </xdr:nvSpPr>
        <xdr:spPr>
          <a:xfrm>
            <a:off x="3140248" y="2094153"/>
            <a:ext cx="1090349" cy="319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Biodiversity</a:t>
            </a:r>
          </a:p>
        </xdr:txBody>
      </xdr:sp>
      <xdr:sp macro="" textlink="">
        <xdr:nvSpPr>
          <xdr:cNvPr id="67" name="TextBox 11">
            <a:extLst>
              <a:ext uri="{FF2B5EF4-FFF2-40B4-BE49-F238E27FC236}">
                <a16:creationId xmlns:a16="http://schemas.microsoft.com/office/drawing/2014/main" id="{00000000-0008-0000-0800-000043000000}"/>
              </a:ext>
            </a:extLst>
          </xdr:cNvPr>
          <xdr:cNvSpPr txBox="1"/>
        </xdr:nvSpPr>
        <xdr:spPr>
          <a:xfrm>
            <a:off x="2115030" y="2037627"/>
            <a:ext cx="1095846" cy="722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Soil &amp; Waterway Health</a:t>
            </a:r>
          </a:p>
        </xdr:txBody>
      </xdr:sp>
      <xdr:sp macro="" textlink="">
        <xdr:nvSpPr>
          <xdr:cNvPr id="68" name="TextBox 12">
            <a:extLst>
              <a:ext uri="{FF2B5EF4-FFF2-40B4-BE49-F238E27FC236}">
                <a16:creationId xmlns:a16="http://schemas.microsoft.com/office/drawing/2014/main" id="{00000000-0008-0000-0800-000044000000}"/>
              </a:ext>
            </a:extLst>
          </xdr:cNvPr>
          <xdr:cNvSpPr txBox="1"/>
        </xdr:nvSpPr>
        <xdr:spPr>
          <a:xfrm>
            <a:off x="1309369" y="1798028"/>
            <a:ext cx="1076992" cy="73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Climate Change</a:t>
            </a:r>
            <a:r>
              <a:rPr lang="en-GB" sz="1000" b="0" baseline="0"/>
              <a:t> Adaptation</a:t>
            </a:r>
            <a:endParaRPr lang="en-GB" sz="1000" b="0"/>
          </a:p>
        </xdr:txBody>
      </xdr:sp>
      <xdr:sp macro="" textlink="">
        <xdr:nvSpPr>
          <xdr:cNvPr id="69" name="TextBox 13">
            <a:extLst>
              <a:ext uri="{FF2B5EF4-FFF2-40B4-BE49-F238E27FC236}">
                <a16:creationId xmlns:a16="http://schemas.microsoft.com/office/drawing/2014/main" id="{00000000-0008-0000-0800-000045000000}"/>
              </a:ext>
            </a:extLst>
          </xdr:cNvPr>
          <xdr:cNvSpPr txBox="1"/>
        </xdr:nvSpPr>
        <xdr:spPr>
          <a:xfrm>
            <a:off x="1124433" y="1465534"/>
            <a:ext cx="841051" cy="21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b="0"/>
              <a:t>Energy Use</a:t>
            </a:r>
          </a:p>
        </xdr:txBody>
      </xdr:sp>
      <xdr:sp macro="" textlink="">
        <xdr:nvSpPr>
          <xdr:cNvPr id="70" name="TextBox 14">
            <a:extLst>
              <a:ext uri="{FF2B5EF4-FFF2-40B4-BE49-F238E27FC236}">
                <a16:creationId xmlns:a16="http://schemas.microsoft.com/office/drawing/2014/main" id="{00000000-0008-0000-0800-000046000000}"/>
              </a:ext>
            </a:extLst>
          </xdr:cNvPr>
          <xdr:cNvSpPr txBox="1"/>
        </xdr:nvSpPr>
        <xdr:spPr>
          <a:xfrm>
            <a:off x="1334469" y="1113314"/>
            <a:ext cx="1093999" cy="230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b="0"/>
              <a:t>Sustainable Materials</a:t>
            </a:r>
          </a:p>
        </xdr:txBody>
      </xdr:sp>
      <xdr:sp macro="" textlink="">
        <xdr:nvSpPr>
          <xdr:cNvPr id="71" name="TextBox 15">
            <a:extLst>
              <a:ext uri="{FF2B5EF4-FFF2-40B4-BE49-F238E27FC236}">
                <a16:creationId xmlns:a16="http://schemas.microsoft.com/office/drawing/2014/main" id="{00000000-0008-0000-0800-000047000000}"/>
              </a:ext>
            </a:extLst>
          </xdr:cNvPr>
          <xdr:cNvSpPr txBox="1"/>
        </xdr:nvSpPr>
        <xdr:spPr>
          <a:xfrm>
            <a:off x="2060337" y="918594"/>
            <a:ext cx="1215282" cy="319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Waste</a:t>
            </a:r>
          </a:p>
        </xdr:txBody>
      </xdr:sp>
    </xdr:grpSp>
    <xdr:clientData/>
  </xdr:twoCellAnchor>
  <xdr:twoCellAnchor editAs="absolute">
    <xdr:from>
      <xdr:col>2</xdr:col>
      <xdr:colOff>31289</xdr:colOff>
      <xdr:row>3</xdr:row>
      <xdr:rowOff>561726</xdr:rowOff>
    </xdr:from>
    <xdr:to>
      <xdr:col>5</xdr:col>
      <xdr:colOff>35796</xdr:colOff>
      <xdr:row>6</xdr:row>
      <xdr:rowOff>123141</xdr:rowOff>
    </xdr:to>
    <xdr:grpSp>
      <xdr:nvGrpSpPr>
        <xdr:cNvPr id="17" name="Group 16">
          <a:extLst>
            <a:ext uri="{FF2B5EF4-FFF2-40B4-BE49-F238E27FC236}">
              <a16:creationId xmlns:a16="http://schemas.microsoft.com/office/drawing/2014/main" id="{00000000-0008-0000-0800-000011000000}"/>
            </a:ext>
          </a:extLst>
        </xdr:cNvPr>
        <xdr:cNvGrpSpPr/>
      </xdr:nvGrpSpPr>
      <xdr:grpSpPr>
        <a:xfrm>
          <a:off x="1583511" y="1170268"/>
          <a:ext cx="2447493" cy="1925026"/>
          <a:chOff x="1727597" y="-352606"/>
          <a:chExt cx="2950743" cy="1296667"/>
        </a:xfrm>
      </xdr:grpSpPr>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2928631" y="-352606"/>
            <a:ext cx="1087034" cy="2749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800" b="0"/>
              <a:t>Food</a:t>
            </a:r>
          </a:p>
        </xdr:txBody>
      </xdr:sp>
      <xdr:sp macro="" textlink="">
        <xdr:nvSpPr>
          <xdr:cNvPr id="19" name="TextBox 18">
            <a:extLst>
              <a:ext uri="{FF2B5EF4-FFF2-40B4-BE49-F238E27FC236}">
                <a16:creationId xmlns:a16="http://schemas.microsoft.com/office/drawing/2014/main" id="{00000000-0008-0000-0800-000013000000}"/>
              </a:ext>
            </a:extLst>
          </xdr:cNvPr>
          <xdr:cNvSpPr txBox="1"/>
        </xdr:nvSpPr>
        <xdr:spPr>
          <a:xfrm>
            <a:off x="3446628" y="-197820"/>
            <a:ext cx="1014890" cy="232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Health &amp; Wellbeing</a:t>
            </a:r>
          </a:p>
        </xdr:txBody>
      </xdr:sp>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3681391" y="127516"/>
            <a:ext cx="996949" cy="1475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Housing</a:t>
            </a:r>
          </a:p>
        </xdr:txBody>
      </xdr:sp>
      <xdr:sp macro="" textlink="">
        <xdr:nvSpPr>
          <xdr:cNvPr id="21" name="TextBox 20">
            <a:extLst>
              <a:ext uri="{FF2B5EF4-FFF2-40B4-BE49-F238E27FC236}">
                <a16:creationId xmlns:a16="http://schemas.microsoft.com/office/drawing/2014/main" id="{00000000-0008-0000-0800-000015000000}"/>
              </a:ext>
            </a:extLst>
          </xdr:cNvPr>
          <xdr:cNvSpPr txBox="1"/>
        </xdr:nvSpPr>
        <xdr:spPr>
          <a:xfrm>
            <a:off x="3600066" y="437498"/>
            <a:ext cx="996951" cy="1475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Education</a:t>
            </a:r>
          </a:p>
        </xdr:txBody>
      </xdr:sp>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3208797" y="615595"/>
            <a:ext cx="1061050" cy="32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800" b="0"/>
              <a:t>Built </a:t>
            </a:r>
          </a:p>
          <a:p>
            <a:pPr algn="ctr"/>
            <a:r>
              <a:rPr lang="en-GB" sz="800" b="0"/>
              <a:t>Community</a:t>
            </a:r>
          </a:p>
        </xdr:txBody>
      </xdr:sp>
      <xdr:sp macro="" textlink="">
        <xdr:nvSpPr>
          <xdr:cNvPr id="23" name="TextBox 22">
            <a:extLst>
              <a:ext uri="{FF2B5EF4-FFF2-40B4-BE49-F238E27FC236}">
                <a16:creationId xmlns:a16="http://schemas.microsoft.com/office/drawing/2014/main" id="{00000000-0008-0000-0800-000017000000}"/>
              </a:ext>
            </a:extLst>
          </xdr:cNvPr>
          <xdr:cNvSpPr txBox="1"/>
        </xdr:nvSpPr>
        <xdr:spPr>
          <a:xfrm>
            <a:off x="2640334" y="710474"/>
            <a:ext cx="1122980" cy="2310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Cultural Community</a:t>
            </a:r>
          </a:p>
        </xdr:txBody>
      </xdr:sp>
      <xdr:sp macro="" textlink="">
        <xdr:nvSpPr>
          <xdr:cNvPr id="24" name="TextBox 23">
            <a:extLst>
              <a:ext uri="{FF2B5EF4-FFF2-40B4-BE49-F238E27FC236}">
                <a16:creationId xmlns:a16="http://schemas.microsoft.com/office/drawing/2014/main" id="{00000000-0008-0000-0800-000018000000}"/>
              </a:ext>
            </a:extLst>
          </xdr:cNvPr>
          <xdr:cNvSpPr txBox="1"/>
        </xdr:nvSpPr>
        <xdr:spPr>
          <a:xfrm>
            <a:off x="2125638" y="691378"/>
            <a:ext cx="1067870" cy="1469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Accessibility</a:t>
            </a:r>
          </a:p>
        </xdr:txBody>
      </xdr:sp>
      <xdr:sp macro="" textlink="">
        <xdr:nvSpPr>
          <xdr:cNvPr id="25" name="TextBox 24">
            <a:extLst>
              <a:ext uri="{FF2B5EF4-FFF2-40B4-BE49-F238E27FC236}">
                <a16:creationId xmlns:a16="http://schemas.microsoft.com/office/drawing/2014/main" id="{00000000-0008-0000-0800-000019000000}"/>
              </a:ext>
            </a:extLst>
          </xdr:cNvPr>
          <xdr:cNvSpPr txBox="1"/>
        </xdr:nvSpPr>
        <xdr:spPr>
          <a:xfrm>
            <a:off x="1897220" y="411262"/>
            <a:ext cx="1025574" cy="231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Local Economy &amp; Jobs</a:t>
            </a:r>
          </a:p>
        </xdr:txBody>
      </xdr:sp>
      <xdr:sp macro="" textlink="">
        <xdr:nvSpPr>
          <xdr:cNvPr id="26" name="TextBox 25">
            <a:extLst>
              <a:ext uri="{FF2B5EF4-FFF2-40B4-BE49-F238E27FC236}">
                <a16:creationId xmlns:a16="http://schemas.microsoft.com/office/drawing/2014/main" id="{00000000-0008-0000-0800-00001A000000}"/>
              </a:ext>
            </a:extLst>
          </xdr:cNvPr>
          <xdr:cNvSpPr txBox="1"/>
        </xdr:nvSpPr>
        <xdr:spPr>
          <a:xfrm>
            <a:off x="1727597" y="97389"/>
            <a:ext cx="1004190" cy="231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00" b="0"/>
              <a:t>Safety &amp; </a:t>
            </a:r>
          </a:p>
          <a:p>
            <a:pPr algn="ctr"/>
            <a:r>
              <a:rPr lang="en-GB" sz="800" b="0"/>
              <a:t>Crime</a:t>
            </a:r>
          </a:p>
        </xdr:txBody>
      </xdr:sp>
      <xdr:sp macro="" textlink="">
        <xdr:nvSpPr>
          <xdr:cNvPr id="27" name="TextBox 26">
            <a:extLst>
              <a:ext uri="{FF2B5EF4-FFF2-40B4-BE49-F238E27FC236}">
                <a16:creationId xmlns:a16="http://schemas.microsoft.com/office/drawing/2014/main" id="{00000000-0008-0000-0800-00001B000000}"/>
              </a:ext>
            </a:extLst>
          </xdr:cNvPr>
          <xdr:cNvSpPr txBox="1"/>
        </xdr:nvSpPr>
        <xdr:spPr>
          <a:xfrm>
            <a:off x="1912747" y="-165220"/>
            <a:ext cx="1030295" cy="2931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800" b="0"/>
              <a:t>Democratic</a:t>
            </a:r>
            <a:r>
              <a:rPr lang="en-GB" sz="800" b="0" baseline="0"/>
              <a:t> Voice</a:t>
            </a:r>
            <a:endParaRPr lang="en-GB" sz="800" b="0"/>
          </a:p>
        </xdr:txBody>
      </xdr:sp>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2402357" y="-331791"/>
            <a:ext cx="924418" cy="2423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800" b="0"/>
              <a:t>Equity</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13.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3.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heltenham.gov.uk/downloads/file/7339/community_impact_assessment_proces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56"/>
  <sheetViews>
    <sheetView showGridLines="0" topLeftCell="A20" zoomScale="110" zoomScaleNormal="110" workbookViewId="0">
      <selection activeCell="P18" sqref="P18"/>
    </sheetView>
  </sheetViews>
  <sheetFormatPr defaultColWidth="8.7265625" defaultRowHeight="14.5" x14ac:dyDescent="0.35"/>
  <cols>
    <col min="1" max="1" width="3.81640625" style="164" customWidth="1"/>
    <col min="2" max="2" width="3.1796875" style="164" customWidth="1"/>
    <col min="3" max="4" width="8.7265625" style="164"/>
    <col min="5" max="5" width="1.453125" style="164" customWidth="1"/>
    <col min="6" max="6" width="68.1796875" style="164" customWidth="1"/>
    <col min="7" max="16384" width="8.7265625" style="164"/>
  </cols>
  <sheetData>
    <row r="2" spans="2:16" x14ac:dyDescent="0.35">
      <c r="B2" s="44"/>
      <c r="C2" s="44"/>
      <c r="D2" s="44"/>
      <c r="E2" s="44"/>
      <c r="F2" s="44"/>
      <c r="G2" s="44"/>
      <c r="H2" s="44"/>
      <c r="I2" s="44"/>
      <c r="J2" s="44"/>
      <c r="K2" s="44"/>
      <c r="L2" s="44"/>
      <c r="M2" s="44"/>
      <c r="N2" s="44"/>
      <c r="O2" s="44"/>
      <c r="P2" s="44"/>
    </row>
    <row r="3" spans="2:16" ht="44.5" customHeight="1" x14ac:dyDescent="0.35">
      <c r="B3" s="44"/>
      <c r="C3" s="165" t="s">
        <v>501</v>
      </c>
      <c r="D3" s="44"/>
      <c r="E3" s="44"/>
      <c r="F3" s="44"/>
      <c r="G3" s="44"/>
      <c r="H3" s="44"/>
      <c r="I3" s="44"/>
      <c r="J3" s="44"/>
      <c r="K3" s="44"/>
      <c r="L3" s="44"/>
      <c r="M3" s="44"/>
      <c r="N3" s="44"/>
      <c r="O3" s="44"/>
      <c r="P3" s="44"/>
    </row>
    <row r="4" spans="2:16" x14ac:dyDescent="0.35">
      <c r="B4" s="44"/>
      <c r="C4" s="44"/>
      <c r="D4" s="44"/>
      <c r="E4" s="44"/>
      <c r="F4" s="44"/>
      <c r="G4" s="44"/>
      <c r="H4" s="44"/>
      <c r="I4" s="44"/>
      <c r="J4" s="44"/>
      <c r="K4" s="44"/>
      <c r="L4" s="44"/>
      <c r="M4" s="44"/>
      <c r="N4" s="44"/>
      <c r="O4" s="44"/>
      <c r="P4" s="44"/>
    </row>
    <row r="5" spans="2:16" ht="15.5" x14ac:dyDescent="0.35">
      <c r="B5" s="44"/>
      <c r="C5" s="166" t="s">
        <v>502</v>
      </c>
      <c r="D5" s="44"/>
      <c r="E5" s="44"/>
      <c r="F5" s="44"/>
      <c r="G5" s="44"/>
      <c r="H5" s="44"/>
      <c r="I5" s="44"/>
      <c r="J5" s="44"/>
      <c r="K5" s="44"/>
      <c r="L5" s="44"/>
      <c r="M5" s="44"/>
      <c r="N5" s="44"/>
      <c r="O5" s="44"/>
      <c r="P5" s="44"/>
    </row>
    <row r="6" spans="2:16" ht="57" customHeight="1" x14ac:dyDescent="0.35">
      <c r="B6" s="44"/>
      <c r="C6" s="234" t="s">
        <v>503</v>
      </c>
      <c r="D6" s="234"/>
      <c r="E6" s="234"/>
      <c r="F6" s="234"/>
      <c r="G6" s="234"/>
      <c r="H6" s="234"/>
      <c r="I6" s="234"/>
      <c r="J6" s="234"/>
      <c r="K6" s="234"/>
      <c r="L6" s="234"/>
      <c r="M6" s="234"/>
      <c r="N6" s="44"/>
      <c r="O6" s="44"/>
      <c r="P6" s="44"/>
    </row>
    <row r="7" spans="2:16" x14ac:dyDescent="0.35">
      <c r="B7" s="44"/>
      <c r="C7" s="44"/>
      <c r="D7" s="44"/>
      <c r="E7" s="44"/>
      <c r="F7" s="44"/>
      <c r="G7" s="44"/>
      <c r="H7" s="44"/>
      <c r="I7" s="44"/>
      <c r="J7" s="44"/>
      <c r="K7" s="44"/>
      <c r="L7" s="44"/>
      <c r="M7" s="44"/>
      <c r="N7" s="44"/>
      <c r="O7" s="44"/>
      <c r="P7" s="44"/>
    </row>
    <row r="8" spans="2:16" ht="15.5" x14ac:dyDescent="0.35">
      <c r="B8" s="44"/>
      <c r="C8" s="166" t="s">
        <v>504</v>
      </c>
      <c r="D8" s="44"/>
      <c r="E8" s="44"/>
      <c r="F8" s="44"/>
      <c r="G8" s="44"/>
      <c r="H8" s="44"/>
      <c r="I8" s="44"/>
      <c r="J8" s="44"/>
      <c r="K8" s="44"/>
      <c r="L8" s="44"/>
      <c r="M8" s="44"/>
      <c r="N8" s="44"/>
      <c r="O8" s="44"/>
      <c r="P8" s="44"/>
    </row>
    <row r="9" spans="2:16" x14ac:dyDescent="0.35">
      <c r="B9" s="44"/>
      <c r="C9" s="44"/>
      <c r="D9" s="44"/>
      <c r="E9" s="44"/>
      <c r="F9" s="44"/>
      <c r="G9" s="44"/>
      <c r="H9" s="44"/>
      <c r="I9" s="44"/>
      <c r="J9" s="44"/>
      <c r="K9" s="44"/>
      <c r="L9" s="44"/>
      <c r="M9" s="44"/>
      <c r="N9" s="44"/>
      <c r="O9" s="44"/>
      <c r="P9" s="44"/>
    </row>
    <row r="10" spans="2:16" x14ac:dyDescent="0.35">
      <c r="B10" s="44"/>
      <c r="C10" s="238" t="s">
        <v>505</v>
      </c>
      <c r="D10" s="239"/>
      <c r="E10" s="44"/>
      <c r="F10" s="44" t="s">
        <v>506</v>
      </c>
      <c r="G10" s="44"/>
      <c r="H10" s="44"/>
      <c r="I10" s="44"/>
      <c r="J10" s="44"/>
      <c r="K10" s="44"/>
      <c r="L10" s="44"/>
      <c r="M10" s="44"/>
      <c r="N10" s="44"/>
      <c r="O10" s="44"/>
      <c r="P10" s="44"/>
    </row>
    <row r="11" spans="2:16" x14ac:dyDescent="0.35">
      <c r="B11" s="44"/>
      <c r="C11" s="167"/>
      <c r="D11" s="167"/>
      <c r="E11" s="44"/>
      <c r="F11" s="44"/>
      <c r="G11" s="44"/>
      <c r="H11" s="44"/>
      <c r="I11" s="44"/>
      <c r="J11" s="44"/>
      <c r="K11" s="44"/>
      <c r="L11" s="44"/>
      <c r="M11" s="44"/>
      <c r="N11" s="44"/>
      <c r="O11" s="44"/>
      <c r="P11" s="44"/>
    </row>
    <row r="12" spans="2:16" x14ac:dyDescent="0.35">
      <c r="B12" s="44"/>
      <c r="C12" s="240" t="s">
        <v>507</v>
      </c>
      <c r="D12" s="240"/>
      <c r="E12" s="44"/>
      <c r="F12" s="44" t="s">
        <v>508</v>
      </c>
      <c r="G12" s="44"/>
      <c r="H12" s="44"/>
      <c r="I12" s="44"/>
      <c r="J12" s="44"/>
      <c r="K12" s="44"/>
      <c r="L12" s="44"/>
      <c r="M12" s="44"/>
      <c r="N12" s="44"/>
      <c r="O12" s="44"/>
      <c r="P12" s="44"/>
    </row>
    <row r="13" spans="2:16" x14ac:dyDescent="0.35">
      <c r="B13" s="44"/>
      <c r="C13" s="167"/>
      <c r="D13" s="167"/>
      <c r="E13" s="44"/>
      <c r="F13" s="44"/>
      <c r="G13" s="44"/>
      <c r="H13" s="44"/>
      <c r="I13" s="44"/>
      <c r="J13" s="44"/>
      <c r="K13" s="44"/>
      <c r="L13" s="44"/>
      <c r="M13" s="44"/>
      <c r="N13" s="44"/>
      <c r="O13" s="44"/>
      <c r="P13" s="44"/>
    </row>
    <row r="14" spans="2:16" x14ac:dyDescent="0.35">
      <c r="B14" s="44"/>
      <c r="C14" s="240" t="s">
        <v>67</v>
      </c>
      <c r="D14" s="240"/>
      <c r="E14" s="44"/>
      <c r="F14" s="44" t="s">
        <v>509</v>
      </c>
      <c r="G14" s="44"/>
      <c r="H14" s="44"/>
      <c r="I14" s="44"/>
      <c r="J14" s="44"/>
      <c r="K14" s="44"/>
      <c r="L14" s="44"/>
      <c r="M14" s="44"/>
      <c r="N14" s="44"/>
      <c r="O14" s="44"/>
      <c r="P14" s="44"/>
    </row>
    <row r="15" spans="2:16" x14ac:dyDescent="0.35">
      <c r="B15" s="44"/>
      <c r="C15" s="167"/>
      <c r="D15" s="167"/>
      <c r="E15" s="44"/>
      <c r="F15" s="44"/>
      <c r="G15" s="44"/>
      <c r="H15" s="44"/>
      <c r="I15" s="44"/>
      <c r="J15" s="44"/>
      <c r="K15" s="44"/>
      <c r="L15" s="44"/>
      <c r="M15" s="44"/>
      <c r="N15" s="44"/>
      <c r="O15" s="44"/>
      <c r="P15" s="44"/>
    </row>
    <row r="16" spans="2:16" x14ac:dyDescent="0.35">
      <c r="B16" s="44"/>
      <c r="C16" s="241" t="s">
        <v>510</v>
      </c>
      <c r="D16" s="241"/>
      <c r="E16" s="44"/>
      <c r="F16" s="44" t="s">
        <v>511</v>
      </c>
      <c r="G16" s="44"/>
      <c r="H16" s="44"/>
      <c r="I16" s="44"/>
      <c r="J16" s="44"/>
      <c r="K16" s="44"/>
      <c r="L16" s="44"/>
      <c r="M16" s="44"/>
      <c r="N16" s="44"/>
      <c r="O16" s="44"/>
      <c r="P16" s="44"/>
    </row>
    <row r="17" spans="2:16" x14ac:dyDescent="0.35">
      <c r="B17" s="44"/>
      <c r="C17" s="168"/>
      <c r="D17" s="168"/>
      <c r="E17" s="44"/>
      <c r="F17" s="44"/>
      <c r="G17" s="44"/>
      <c r="H17" s="44"/>
      <c r="I17" s="44"/>
      <c r="J17" s="44"/>
      <c r="K17" s="44"/>
      <c r="L17" s="44"/>
      <c r="M17" s="44"/>
      <c r="N17" s="44"/>
      <c r="O17" s="44"/>
      <c r="P17" s="44"/>
    </row>
    <row r="18" spans="2:16" x14ac:dyDescent="0.35">
      <c r="B18" s="44"/>
      <c r="C18" s="241" t="s">
        <v>512</v>
      </c>
      <c r="D18" s="241"/>
      <c r="E18" s="44"/>
      <c r="F18" s="44" t="s">
        <v>513</v>
      </c>
      <c r="G18" s="44"/>
      <c r="H18" s="44"/>
      <c r="I18" s="44"/>
      <c r="J18" s="44"/>
      <c r="K18" s="44"/>
      <c r="L18" s="44"/>
      <c r="M18" s="44"/>
      <c r="N18" s="44"/>
      <c r="O18" s="44"/>
      <c r="P18" s="44"/>
    </row>
    <row r="19" spans="2:16" x14ac:dyDescent="0.35">
      <c r="B19" s="44"/>
      <c r="C19" s="168"/>
      <c r="D19" s="168"/>
      <c r="E19" s="44"/>
      <c r="F19" s="44"/>
      <c r="G19" s="44"/>
      <c r="H19" s="44"/>
      <c r="I19" s="44"/>
      <c r="J19" s="44"/>
      <c r="K19" s="44"/>
      <c r="L19" s="44"/>
      <c r="M19" s="44"/>
      <c r="N19" s="44"/>
      <c r="O19" s="44"/>
      <c r="P19" s="44"/>
    </row>
    <row r="20" spans="2:16" x14ac:dyDescent="0.35">
      <c r="B20" s="44"/>
      <c r="C20" s="236" t="s">
        <v>674</v>
      </c>
      <c r="D20" s="237"/>
      <c r="E20" s="44"/>
      <c r="F20" s="44" t="s">
        <v>676</v>
      </c>
      <c r="G20" s="44"/>
      <c r="H20" s="44"/>
      <c r="I20" s="44"/>
      <c r="J20" s="44"/>
      <c r="K20" s="44"/>
      <c r="L20" s="44"/>
      <c r="M20" s="44"/>
      <c r="N20" s="44"/>
      <c r="O20" s="44"/>
      <c r="P20" s="44"/>
    </row>
    <row r="21" spans="2:16" x14ac:dyDescent="0.35">
      <c r="B21" s="44"/>
      <c r="C21" s="44"/>
      <c r="D21" s="44"/>
      <c r="E21" s="44"/>
      <c r="F21" s="44"/>
      <c r="G21" s="44"/>
      <c r="H21" s="44"/>
      <c r="I21" s="44"/>
      <c r="J21" s="44"/>
      <c r="K21" s="44"/>
      <c r="L21" s="44"/>
      <c r="M21" s="44"/>
      <c r="N21" s="44"/>
      <c r="O21" s="44"/>
      <c r="P21" s="44"/>
    </row>
    <row r="22" spans="2:16" x14ac:dyDescent="0.35">
      <c r="B22" s="44"/>
      <c r="C22" s="57" t="s">
        <v>514</v>
      </c>
      <c r="D22" s="44"/>
      <c r="E22" s="44"/>
      <c r="F22" s="44"/>
      <c r="G22" s="44"/>
      <c r="H22" s="44"/>
      <c r="I22" s="44"/>
      <c r="J22" s="44"/>
      <c r="K22" s="44"/>
      <c r="L22" s="44"/>
      <c r="M22" s="44"/>
      <c r="N22" s="44"/>
      <c r="O22" s="44"/>
      <c r="P22" s="44"/>
    </row>
    <row r="23" spans="2:16" x14ac:dyDescent="0.35">
      <c r="B23" s="44"/>
      <c r="C23" s="57"/>
      <c r="D23" s="44"/>
      <c r="E23" s="44"/>
      <c r="F23" s="44"/>
      <c r="G23" s="44"/>
      <c r="H23" s="44"/>
      <c r="I23" s="44"/>
      <c r="J23" s="44"/>
      <c r="K23" s="44"/>
      <c r="L23" s="44"/>
      <c r="M23" s="44"/>
      <c r="N23" s="44"/>
      <c r="O23" s="44"/>
      <c r="P23" s="44"/>
    </row>
    <row r="24" spans="2:16" x14ac:dyDescent="0.35">
      <c r="B24" s="44"/>
      <c r="C24" s="57"/>
      <c r="D24" s="44"/>
      <c r="E24" s="44"/>
      <c r="F24" s="44"/>
      <c r="G24" s="44"/>
      <c r="H24" s="44"/>
      <c r="I24" s="44"/>
      <c r="J24" s="44"/>
      <c r="K24" s="44"/>
      <c r="L24" s="44"/>
      <c r="M24" s="44"/>
      <c r="N24" s="44"/>
      <c r="O24" s="44"/>
      <c r="P24" s="44"/>
    </row>
    <row r="25" spans="2:16" x14ac:dyDescent="0.35">
      <c r="B25" s="44"/>
      <c r="C25" s="57"/>
      <c r="D25" s="44"/>
      <c r="E25" s="44"/>
      <c r="F25"/>
      <c r="G25" s="44"/>
      <c r="H25" s="44"/>
      <c r="I25" s="44"/>
      <c r="J25" s="44"/>
      <c r="K25" s="44"/>
      <c r="L25" s="44"/>
      <c r="M25" s="44"/>
      <c r="N25" s="44"/>
      <c r="O25" s="44"/>
      <c r="P25" s="44"/>
    </row>
    <row r="26" spans="2:16" ht="28.5" customHeight="1" x14ac:dyDescent="0.35">
      <c r="B26" s="44"/>
      <c r="C26" s="234" t="s">
        <v>515</v>
      </c>
      <c r="D26" s="234"/>
      <c r="E26" s="234"/>
      <c r="F26" s="234"/>
      <c r="G26" s="234"/>
      <c r="H26" s="234"/>
      <c r="I26" s="234"/>
      <c r="J26" s="234"/>
      <c r="K26" s="234"/>
      <c r="L26" s="234"/>
      <c r="M26" s="234"/>
      <c r="N26" s="234"/>
      <c r="O26" s="44"/>
      <c r="P26" s="44"/>
    </row>
    <row r="27" spans="2:16" x14ac:dyDescent="0.35">
      <c r="B27" s="44"/>
      <c r="C27" s="44"/>
      <c r="D27" s="44"/>
      <c r="E27" s="44"/>
      <c r="F27" s="44"/>
      <c r="G27" s="44"/>
      <c r="H27" s="44"/>
      <c r="I27" s="44"/>
      <c r="J27" s="44"/>
      <c r="K27" s="44"/>
      <c r="L27" s="44"/>
      <c r="M27" s="44"/>
      <c r="N27" s="44"/>
      <c r="O27" s="44"/>
      <c r="P27" s="44"/>
    </row>
    <row r="28" spans="2:16" x14ac:dyDescent="0.35">
      <c r="B28" s="44"/>
      <c r="C28" t="s">
        <v>675</v>
      </c>
      <c r="D28" s="44"/>
      <c r="E28" s="44"/>
      <c r="F28" s="44"/>
      <c r="G28" s="44"/>
      <c r="H28" s="44"/>
      <c r="I28" s="44"/>
      <c r="J28" s="44"/>
      <c r="K28" s="44"/>
      <c r="L28" s="44"/>
      <c r="M28" s="44"/>
      <c r="N28" s="44"/>
      <c r="O28" s="44"/>
      <c r="P28" s="44"/>
    </row>
    <row r="29" spans="2:16" x14ac:dyDescent="0.35">
      <c r="B29" s="44"/>
      <c r="C29" s="44" t="s">
        <v>516</v>
      </c>
      <c r="D29" s="44"/>
      <c r="E29" s="44"/>
      <c r="F29" s="44"/>
      <c r="G29" s="44"/>
      <c r="H29" s="44"/>
      <c r="I29" s="44"/>
      <c r="J29" s="44"/>
      <c r="K29" s="44"/>
      <c r="L29" s="44"/>
      <c r="M29" s="44"/>
      <c r="N29" s="44"/>
      <c r="O29" s="44"/>
      <c r="P29" s="44"/>
    </row>
    <row r="30" spans="2:16" x14ac:dyDescent="0.35">
      <c r="B30" s="44"/>
      <c r="C30" s="44"/>
      <c r="D30" s="44"/>
      <c r="E30" s="44"/>
      <c r="F30" s="44"/>
      <c r="G30" s="44"/>
      <c r="H30" s="44"/>
      <c r="I30" s="44"/>
      <c r="J30" s="44"/>
      <c r="K30" s="44"/>
      <c r="L30" s="44"/>
      <c r="M30" s="44"/>
      <c r="N30" s="44"/>
      <c r="O30" s="44"/>
      <c r="P30" s="44"/>
    </row>
    <row r="31" spans="2:16" x14ac:dyDescent="0.35">
      <c r="B31" s="44"/>
      <c r="C31" s="44"/>
      <c r="D31" s="44"/>
      <c r="E31" s="44"/>
      <c r="F31" s="44"/>
      <c r="G31" s="44"/>
      <c r="H31" s="44"/>
      <c r="I31" s="44"/>
      <c r="J31" s="44"/>
      <c r="K31" s="44"/>
      <c r="L31" s="44"/>
      <c r="M31" s="44"/>
      <c r="N31" s="44"/>
      <c r="O31" s="44"/>
      <c r="P31" s="44"/>
    </row>
    <row r="32" spans="2:16" x14ac:dyDescent="0.35">
      <c r="B32" s="44"/>
      <c r="C32" s="44"/>
      <c r="D32" s="44"/>
      <c r="E32" s="44"/>
      <c r="F32" s="44"/>
      <c r="G32" s="44"/>
      <c r="H32" s="44"/>
      <c r="I32" s="44"/>
      <c r="J32" s="44"/>
      <c r="K32" s="44"/>
      <c r="L32" s="44"/>
      <c r="M32" s="44"/>
      <c r="N32" s="44"/>
      <c r="O32" s="44"/>
      <c r="P32" s="44"/>
    </row>
    <row r="33" spans="2:16" x14ac:dyDescent="0.35">
      <c r="B33" s="44"/>
      <c r="C33" s="44"/>
      <c r="D33" s="44"/>
      <c r="E33" s="44"/>
      <c r="F33" s="44"/>
      <c r="G33" s="44"/>
      <c r="H33" s="44"/>
      <c r="I33" s="44"/>
      <c r="J33" s="44"/>
      <c r="K33" s="44"/>
      <c r="L33" s="44"/>
      <c r="M33" s="44"/>
      <c r="N33" s="44"/>
      <c r="O33" s="44"/>
      <c r="P33" s="44"/>
    </row>
    <row r="34" spans="2:16" x14ac:dyDescent="0.35">
      <c r="B34" s="44"/>
      <c r="C34" s="44"/>
      <c r="D34" s="44"/>
      <c r="E34" s="44"/>
      <c r="F34" s="44"/>
      <c r="G34" s="44"/>
      <c r="H34" s="44"/>
      <c r="I34" s="44"/>
      <c r="J34" s="44"/>
      <c r="K34" s="44"/>
      <c r="L34" s="44"/>
      <c r="M34" s="44"/>
      <c r="N34" s="44"/>
      <c r="O34" s="44"/>
      <c r="P34" s="44"/>
    </row>
    <row r="35" spans="2:16" x14ac:dyDescent="0.35">
      <c r="B35" s="44"/>
      <c r="C35" s="44"/>
      <c r="D35" s="44"/>
      <c r="E35" s="44"/>
      <c r="F35" s="44"/>
      <c r="G35" s="44"/>
      <c r="H35" s="44"/>
      <c r="I35" s="44"/>
      <c r="J35" s="44"/>
      <c r="K35" s="44"/>
      <c r="L35" s="44"/>
      <c r="M35" s="44"/>
      <c r="N35" s="44"/>
      <c r="O35" s="44"/>
      <c r="P35" s="44"/>
    </row>
    <row r="36" spans="2:16" x14ac:dyDescent="0.35">
      <c r="B36" s="44"/>
      <c r="C36" s="44"/>
      <c r="D36" s="44"/>
      <c r="E36" s="44"/>
      <c r="F36" s="44"/>
      <c r="G36" s="44"/>
      <c r="H36" s="44"/>
      <c r="I36" s="44"/>
      <c r="J36" s="44"/>
      <c r="K36" s="44"/>
      <c r="L36" s="44"/>
      <c r="M36" s="44"/>
      <c r="N36" s="44"/>
      <c r="O36" s="44"/>
      <c r="P36" s="44"/>
    </row>
    <row r="37" spans="2:16" x14ac:dyDescent="0.35">
      <c r="B37" s="44"/>
      <c r="C37" s="44"/>
      <c r="D37" s="44"/>
      <c r="E37" s="44"/>
      <c r="F37" s="44"/>
      <c r="G37" s="44"/>
      <c r="H37" s="44"/>
      <c r="I37" s="44"/>
      <c r="J37" s="44"/>
      <c r="K37" s="44"/>
      <c r="L37" s="44"/>
      <c r="M37" s="44"/>
      <c r="N37" s="44"/>
      <c r="O37" s="44"/>
      <c r="P37" s="44"/>
    </row>
    <row r="38" spans="2:16" x14ac:dyDescent="0.35">
      <c r="B38" s="44"/>
      <c r="C38" s="44"/>
      <c r="D38" s="44"/>
      <c r="E38" s="44"/>
      <c r="F38" s="44"/>
      <c r="G38" s="44"/>
      <c r="H38" s="44"/>
      <c r="I38" s="44"/>
      <c r="J38" s="44"/>
      <c r="K38" s="44"/>
      <c r="L38" s="44"/>
      <c r="M38" s="44"/>
      <c r="N38" s="44"/>
      <c r="O38" s="44"/>
      <c r="P38" s="44"/>
    </row>
    <row r="39" spans="2:16" x14ac:dyDescent="0.35">
      <c r="B39" s="44"/>
      <c r="C39" s="44"/>
      <c r="D39" s="44"/>
      <c r="E39" s="44"/>
      <c r="F39" s="44"/>
      <c r="G39" s="44"/>
      <c r="H39" s="44"/>
      <c r="I39" s="44"/>
      <c r="J39" s="44"/>
      <c r="K39" s="44"/>
      <c r="L39" s="44"/>
      <c r="M39" s="44"/>
      <c r="N39" s="44"/>
      <c r="O39" s="44"/>
      <c r="P39" s="44"/>
    </row>
    <row r="40" spans="2:16" x14ac:dyDescent="0.35">
      <c r="B40" s="44"/>
      <c r="C40" s="44"/>
      <c r="D40" s="44"/>
      <c r="E40" s="44"/>
      <c r="F40" s="44"/>
      <c r="G40" s="44"/>
      <c r="H40" s="44"/>
      <c r="I40" s="44"/>
      <c r="J40" s="44"/>
      <c r="K40" s="44"/>
      <c r="L40" s="44"/>
      <c r="M40" s="44"/>
      <c r="N40" s="44"/>
      <c r="O40" s="44"/>
      <c r="P40" s="44"/>
    </row>
    <row r="41" spans="2:16" x14ac:dyDescent="0.35">
      <c r="B41" s="44"/>
      <c r="C41" s="44"/>
      <c r="D41" s="44"/>
      <c r="E41" s="44"/>
      <c r="F41" s="44"/>
      <c r="G41" s="44"/>
      <c r="H41" s="44"/>
      <c r="I41" s="44"/>
      <c r="J41" s="44"/>
      <c r="K41" s="44"/>
      <c r="L41" s="44"/>
      <c r="M41" s="44"/>
      <c r="N41" s="44"/>
      <c r="O41" s="44"/>
      <c r="P41" s="44"/>
    </row>
    <row r="42" spans="2:16" x14ac:dyDescent="0.35">
      <c r="B42" s="44"/>
      <c r="C42" s="44"/>
      <c r="D42" s="44"/>
      <c r="E42" s="44"/>
      <c r="F42" s="44"/>
      <c r="G42" s="44"/>
      <c r="H42" s="44"/>
      <c r="I42" s="44"/>
      <c r="J42" s="44"/>
      <c r="K42" s="44"/>
      <c r="L42" s="44"/>
      <c r="M42" s="44"/>
      <c r="N42" s="44"/>
      <c r="O42" s="44"/>
      <c r="P42" s="44"/>
    </row>
    <row r="43" spans="2:16" x14ac:dyDescent="0.35">
      <c r="B43" s="44"/>
      <c r="C43" s="44"/>
      <c r="D43" s="44"/>
      <c r="E43" s="44"/>
      <c r="F43" s="44"/>
      <c r="G43" s="44"/>
      <c r="H43" s="44"/>
      <c r="I43" s="44"/>
      <c r="J43" s="44"/>
      <c r="K43" s="44"/>
      <c r="L43" s="44"/>
      <c r="M43" s="44"/>
      <c r="N43" s="44"/>
      <c r="O43" s="44"/>
      <c r="P43" s="44"/>
    </row>
    <row r="44" spans="2:16" x14ac:dyDescent="0.35">
      <c r="B44" s="44"/>
      <c r="C44" s="44"/>
      <c r="D44" s="44"/>
      <c r="E44" s="44"/>
      <c r="F44" s="44"/>
      <c r="G44" s="44"/>
      <c r="H44" s="44"/>
      <c r="I44" s="44"/>
      <c r="J44" s="44"/>
      <c r="K44" s="44"/>
      <c r="L44" s="44"/>
      <c r="M44" s="44"/>
      <c r="N44" s="44"/>
      <c r="O44" s="44"/>
      <c r="P44" s="44"/>
    </row>
    <row r="45" spans="2:16" x14ac:dyDescent="0.35">
      <c r="B45" s="44"/>
      <c r="C45" s="44"/>
      <c r="D45" s="44"/>
      <c r="E45" s="44"/>
      <c r="F45" s="44"/>
      <c r="G45" s="44"/>
      <c r="H45" s="44"/>
      <c r="I45" s="44"/>
      <c r="J45" s="44"/>
      <c r="K45" s="44"/>
      <c r="L45" s="44"/>
      <c r="M45" s="44"/>
      <c r="N45" s="44"/>
      <c r="O45" s="44"/>
      <c r="P45" s="44"/>
    </row>
    <row r="46" spans="2:16" x14ac:dyDescent="0.35">
      <c r="B46" s="44"/>
      <c r="C46" s="44"/>
      <c r="D46" s="44"/>
      <c r="E46" s="44"/>
      <c r="F46" s="44"/>
      <c r="G46" s="44"/>
      <c r="H46" s="44"/>
      <c r="I46" s="44"/>
      <c r="J46" s="44"/>
      <c r="K46" s="44"/>
      <c r="L46" s="44"/>
      <c r="M46" s="44"/>
      <c r="N46" s="44"/>
      <c r="O46" s="44"/>
      <c r="P46" s="44"/>
    </row>
    <row r="47" spans="2:16" x14ac:dyDescent="0.35">
      <c r="B47" s="44"/>
      <c r="C47" s="44"/>
      <c r="D47" s="44"/>
      <c r="E47" s="44"/>
      <c r="F47" s="44"/>
      <c r="G47" s="44"/>
      <c r="H47" s="44"/>
      <c r="I47" s="44"/>
      <c r="J47" s="44"/>
      <c r="K47" s="44"/>
      <c r="L47" s="44"/>
      <c r="M47" s="44"/>
      <c r="N47" s="44"/>
      <c r="O47" s="44"/>
      <c r="P47" s="44"/>
    </row>
    <row r="48" spans="2:16" x14ac:dyDescent="0.35">
      <c r="B48" s="44"/>
      <c r="C48" s="44"/>
      <c r="D48" s="44"/>
      <c r="E48" s="44"/>
      <c r="F48" s="44"/>
      <c r="G48" s="44"/>
      <c r="H48" s="44"/>
      <c r="I48" s="44"/>
      <c r="J48" s="44"/>
      <c r="K48" s="44"/>
      <c r="L48" s="44"/>
      <c r="M48" s="44"/>
      <c r="N48" s="44"/>
      <c r="O48" s="44"/>
      <c r="P48" s="44"/>
    </row>
    <row r="49" spans="2:16" x14ac:dyDescent="0.35">
      <c r="B49" s="44"/>
      <c r="C49" s="44"/>
      <c r="D49" s="44"/>
      <c r="E49" s="44"/>
      <c r="F49" s="44"/>
      <c r="G49" s="44"/>
      <c r="H49" s="44"/>
      <c r="I49" s="44"/>
      <c r="J49" s="44"/>
      <c r="K49" s="44"/>
      <c r="L49" s="44"/>
      <c r="M49" s="44"/>
      <c r="N49" s="44"/>
      <c r="O49" s="44"/>
      <c r="P49" s="44"/>
    </row>
    <row r="50" spans="2:16" x14ac:dyDescent="0.35">
      <c r="B50" s="44"/>
      <c r="C50" s="44"/>
      <c r="D50" s="44"/>
      <c r="E50" s="44"/>
      <c r="F50" s="44"/>
      <c r="G50" s="44"/>
      <c r="H50" s="44"/>
      <c r="I50" s="44"/>
      <c r="J50" s="44"/>
      <c r="K50" s="44"/>
      <c r="L50" s="44"/>
      <c r="M50" s="44"/>
      <c r="N50" s="44"/>
      <c r="O50" s="44"/>
      <c r="P50" s="44"/>
    </row>
    <row r="51" spans="2:16" x14ac:dyDescent="0.35">
      <c r="B51" s="44"/>
      <c r="C51" s="44"/>
      <c r="D51" s="44"/>
      <c r="E51" s="44"/>
      <c r="F51" s="44"/>
      <c r="G51" s="44"/>
      <c r="H51" s="44"/>
      <c r="I51" s="44"/>
      <c r="J51" s="44"/>
      <c r="K51" s="44"/>
      <c r="L51" s="44"/>
      <c r="M51" s="44"/>
      <c r="N51" s="44"/>
      <c r="O51" s="44"/>
      <c r="P51" s="44"/>
    </row>
    <row r="52" spans="2:16" x14ac:dyDescent="0.35">
      <c r="B52" s="44"/>
      <c r="C52" s="44"/>
      <c r="D52" s="44"/>
      <c r="E52" s="44"/>
      <c r="F52" s="44"/>
      <c r="G52" s="44"/>
      <c r="H52" s="44"/>
      <c r="I52" s="44"/>
      <c r="J52" s="44"/>
      <c r="K52" s="44"/>
      <c r="L52" s="44"/>
      <c r="M52" s="44"/>
      <c r="N52" s="44"/>
      <c r="O52" s="44"/>
      <c r="P52" s="44"/>
    </row>
    <row r="53" spans="2:16" x14ac:dyDescent="0.35">
      <c r="B53" s="44"/>
      <c r="C53" s="44"/>
      <c r="D53" s="44"/>
      <c r="E53" s="44"/>
      <c r="F53" s="44"/>
      <c r="G53" s="44"/>
      <c r="H53" s="44"/>
      <c r="I53" s="44"/>
      <c r="J53" s="44"/>
      <c r="K53" s="44"/>
      <c r="L53" s="44"/>
      <c r="M53" s="44"/>
      <c r="N53" s="44"/>
      <c r="O53" s="44"/>
      <c r="P53" s="44"/>
    </row>
    <row r="54" spans="2:16" x14ac:dyDescent="0.35">
      <c r="B54" s="44"/>
      <c r="C54" s="44"/>
      <c r="D54" s="44"/>
      <c r="E54" s="44"/>
      <c r="F54" s="44"/>
      <c r="G54" s="44"/>
      <c r="H54" s="44"/>
      <c r="I54" s="44"/>
      <c r="J54" s="44"/>
      <c r="K54" s="44"/>
      <c r="L54" s="44"/>
      <c r="M54" s="44"/>
      <c r="N54" s="44"/>
      <c r="O54" s="44"/>
      <c r="P54" s="44"/>
    </row>
    <row r="55" spans="2:16" x14ac:dyDescent="0.35">
      <c r="B55" s="44"/>
      <c r="C55" s="44"/>
      <c r="D55" s="44"/>
      <c r="E55" s="44"/>
      <c r="F55" s="44"/>
      <c r="G55" s="44"/>
      <c r="H55" s="44"/>
      <c r="I55" s="44"/>
      <c r="J55" s="44"/>
      <c r="K55" s="44"/>
      <c r="L55" s="44"/>
      <c r="M55" s="44"/>
      <c r="N55" s="44"/>
      <c r="O55" s="44"/>
      <c r="P55" s="44"/>
    </row>
    <row r="56" spans="2:16" x14ac:dyDescent="0.35">
      <c r="B56" s="44"/>
      <c r="C56" s="44"/>
      <c r="D56" s="44"/>
      <c r="E56" s="44"/>
      <c r="F56" s="44"/>
      <c r="G56" s="44"/>
      <c r="H56" s="44"/>
      <c r="I56" s="44"/>
      <c r="J56" s="44"/>
      <c r="K56" s="44"/>
      <c r="L56" s="44"/>
      <c r="M56" s="44"/>
      <c r="N56" s="44"/>
      <c r="O56" s="44"/>
      <c r="P56" s="44"/>
    </row>
  </sheetData>
  <mergeCells count="8">
    <mergeCell ref="C20:D20"/>
    <mergeCell ref="C26:N26"/>
    <mergeCell ref="C6:M6"/>
    <mergeCell ref="C10:D10"/>
    <mergeCell ref="C12:D12"/>
    <mergeCell ref="C14:D14"/>
    <mergeCell ref="C16:D16"/>
    <mergeCell ref="C18:D18"/>
  </mergeCells>
  <pageMargins left="0.70866141732283472" right="0.70866141732283472" top="0.74803149606299213" bottom="0.74803149606299213"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83D9-03AD-4A5B-A143-4C9D8D233075}">
  <sheetPr>
    <tabColor theme="9" tint="-0.249977111117893"/>
  </sheetPr>
  <dimension ref="A2:D44"/>
  <sheetViews>
    <sheetView topLeftCell="A11" zoomScale="104" workbookViewId="0">
      <selection activeCell="F20" sqref="F20"/>
    </sheetView>
  </sheetViews>
  <sheetFormatPr defaultRowHeight="14.5" x14ac:dyDescent="0.35"/>
  <cols>
    <col min="1" max="1" width="24.54296875" customWidth="1"/>
    <col min="3" max="3" width="29.453125" customWidth="1"/>
    <col min="4" max="4" width="19.6328125" customWidth="1"/>
  </cols>
  <sheetData>
    <row r="2" spans="1:2" x14ac:dyDescent="0.35">
      <c r="A2" s="21">
        <f>'Project Details'!B7</f>
        <v>0</v>
      </c>
    </row>
    <row r="12" spans="1:2" x14ac:dyDescent="0.35">
      <c r="B12" s="188"/>
    </row>
    <row r="21" spans="1:4" x14ac:dyDescent="0.35">
      <c r="A21" s="187" t="s">
        <v>66</v>
      </c>
      <c r="B21" s="187" t="s">
        <v>62</v>
      </c>
      <c r="C21" s="187" t="s">
        <v>280</v>
      </c>
      <c r="D21" s="187" t="s">
        <v>679</v>
      </c>
    </row>
    <row r="22" spans="1:4" ht="47.5" customHeight="1" x14ac:dyDescent="0.35">
      <c r="A22" s="191" t="s">
        <v>74</v>
      </c>
      <c r="B22" s="189">
        <f>Environment!L21</f>
        <v>20</v>
      </c>
      <c r="C22" s="195">
        <f>Environment!C22</f>
        <v>0</v>
      </c>
      <c r="D22" s="203">
        <f>'Summary Report'!M4</f>
        <v>0</v>
      </c>
    </row>
    <row r="23" spans="1:4" x14ac:dyDescent="0.35">
      <c r="A23" s="192" t="s">
        <v>75</v>
      </c>
      <c r="B23" s="190">
        <f>Environment!L37</f>
        <v>20</v>
      </c>
      <c r="C23" s="196">
        <f>Environment!C39</f>
        <v>0</v>
      </c>
      <c r="D23" s="203">
        <f>'Summary Report'!M5</f>
        <v>0</v>
      </c>
    </row>
    <row r="24" spans="1:4" ht="72.650000000000006" customHeight="1" x14ac:dyDescent="0.35">
      <c r="A24" s="192" t="s">
        <v>147</v>
      </c>
      <c r="B24" s="190">
        <f>Environment!L54</f>
        <v>20</v>
      </c>
      <c r="C24" s="196">
        <f>Environment!C56</f>
        <v>0</v>
      </c>
      <c r="D24" s="203">
        <f>'Summary Report'!M6</f>
        <v>0</v>
      </c>
    </row>
    <row r="25" spans="1:4" x14ac:dyDescent="0.35">
      <c r="A25" s="192" t="s">
        <v>68</v>
      </c>
      <c r="B25" s="190">
        <f>Environment!L71</f>
        <v>20</v>
      </c>
      <c r="C25" s="196">
        <f>Environment!C73</f>
        <v>0</v>
      </c>
      <c r="D25" s="203">
        <f>'Summary Report'!M7</f>
        <v>0</v>
      </c>
    </row>
    <row r="26" spans="1:4" x14ac:dyDescent="0.35">
      <c r="A26" s="192" t="s">
        <v>73</v>
      </c>
      <c r="B26" s="190">
        <f>Environment!L88</f>
        <v>20</v>
      </c>
      <c r="C26" s="196">
        <f>Environment!C90</f>
        <v>0</v>
      </c>
      <c r="D26" s="203">
        <f>'Summary Report'!M8</f>
        <v>0</v>
      </c>
    </row>
    <row r="27" spans="1:4" ht="18.649999999999999" customHeight="1" x14ac:dyDescent="0.35">
      <c r="A27" s="192" t="s">
        <v>185</v>
      </c>
      <c r="B27" s="190">
        <f>Environment!L105</f>
        <v>20</v>
      </c>
      <c r="C27" s="196">
        <f>Environment!C107</f>
        <v>0</v>
      </c>
      <c r="D27" s="203">
        <f>'Summary Report'!M9</f>
        <v>0</v>
      </c>
    </row>
    <row r="28" spans="1:4" x14ac:dyDescent="0.35">
      <c r="A28" s="192" t="s">
        <v>218</v>
      </c>
      <c r="B28" s="190">
        <f>Environment!L122</f>
        <v>20</v>
      </c>
      <c r="C28" s="196">
        <f>Environment!C124</f>
        <v>0</v>
      </c>
      <c r="D28" s="203">
        <f>'Summary Report'!M10</f>
        <v>0</v>
      </c>
    </row>
    <row r="29" spans="1:4" x14ac:dyDescent="0.35">
      <c r="A29" s="192" t="s">
        <v>146</v>
      </c>
      <c r="B29" s="189">
        <f>Environment!L139</f>
        <v>20</v>
      </c>
      <c r="C29" s="196">
        <f>Environment!C144</f>
        <v>0</v>
      </c>
      <c r="D29" s="203">
        <f>'Summary Report'!M11</f>
        <v>0</v>
      </c>
    </row>
    <row r="30" spans="1:4" x14ac:dyDescent="0.35">
      <c r="A30" s="192" t="s">
        <v>673</v>
      </c>
      <c r="B30" s="190">
        <f>Environment!L159</f>
        <v>20</v>
      </c>
      <c r="C30" s="196">
        <f>Environment!C161</f>
        <v>0</v>
      </c>
      <c r="D30" s="203">
        <f>'Summary Report'!M12</f>
        <v>0</v>
      </c>
    </row>
    <row r="31" spans="1:4" x14ac:dyDescent="0.35">
      <c r="A31" s="192" t="s">
        <v>76</v>
      </c>
      <c r="B31" s="190">
        <f>Environment!L176</f>
        <v>20</v>
      </c>
      <c r="C31" s="196">
        <f>Environment!C178</f>
        <v>0</v>
      </c>
      <c r="D31" s="203">
        <f>'Summary Report'!M13</f>
        <v>0</v>
      </c>
    </row>
    <row r="32" spans="1:4" x14ac:dyDescent="0.35">
      <c r="A32" s="194"/>
      <c r="C32" s="197"/>
      <c r="D32" s="201"/>
    </row>
    <row r="33" spans="1:4" x14ac:dyDescent="0.35">
      <c r="A33" s="193" t="s">
        <v>67</v>
      </c>
      <c r="B33" s="187" t="s">
        <v>62</v>
      </c>
      <c r="C33" s="200" t="s">
        <v>280</v>
      </c>
      <c r="D33" s="202" t="s">
        <v>308</v>
      </c>
    </row>
    <row r="34" spans="1:4" x14ac:dyDescent="0.35">
      <c r="A34" s="191" t="s">
        <v>69</v>
      </c>
      <c r="B34" s="189">
        <f>Social!L20</f>
        <v>20</v>
      </c>
      <c r="C34" s="198">
        <f>Social!C22</f>
        <v>0</v>
      </c>
      <c r="D34" s="203">
        <f>'Summary Report'!M16</f>
        <v>0</v>
      </c>
    </row>
    <row r="35" spans="1:4" x14ac:dyDescent="0.35">
      <c r="A35" s="192" t="s">
        <v>70</v>
      </c>
      <c r="B35" s="190">
        <f>Social!L37</f>
        <v>20</v>
      </c>
      <c r="C35" s="199">
        <f>Social!C39</f>
        <v>0</v>
      </c>
      <c r="D35" s="203">
        <f>'Summary Report'!M17</f>
        <v>0</v>
      </c>
    </row>
    <row r="36" spans="1:4" x14ac:dyDescent="0.35">
      <c r="A36" s="192" t="s">
        <v>72</v>
      </c>
      <c r="B36" s="190">
        <f>Social!L54</f>
        <v>20</v>
      </c>
      <c r="C36" s="199">
        <f>Social!C56</f>
        <v>0</v>
      </c>
      <c r="D36" s="203">
        <f>'Summary Report'!M18</f>
        <v>0</v>
      </c>
    </row>
    <row r="37" spans="1:4" x14ac:dyDescent="0.35">
      <c r="A37" s="192" t="s">
        <v>64</v>
      </c>
      <c r="B37" s="190">
        <f>Social!L71</f>
        <v>20</v>
      </c>
      <c r="C37" s="199">
        <f>Social!C73</f>
        <v>0</v>
      </c>
      <c r="D37" s="203">
        <f>'Summary Report'!M19</f>
        <v>0</v>
      </c>
    </row>
    <row r="38" spans="1:4" x14ac:dyDescent="0.35">
      <c r="A38" s="192" t="s">
        <v>71</v>
      </c>
      <c r="B38" s="190">
        <f>Social!L89</f>
        <v>20</v>
      </c>
      <c r="C38" s="199">
        <f>Social!C91</f>
        <v>0</v>
      </c>
      <c r="D38" s="203">
        <f>'Summary Report'!M20</f>
        <v>0</v>
      </c>
    </row>
    <row r="39" spans="1:4" x14ac:dyDescent="0.35">
      <c r="A39" s="192" t="s">
        <v>305</v>
      </c>
      <c r="B39" s="190">
        <f>Social!L107</f>
        <v>20</v>
      </c>
      <c r="C39" s="199">
        <f>Social!C109</f>
        <v>0</v>
      </c>
      <c r="D39" s="203">
        <f>'Summary Report'!M21</f>
        <v>0</v>
      </c>
    </row>
    <row r="40" spans="1:4" x14ac:dyDescent="0.35">
      <c r="A40" s="192" t="s">
        <v>145</v>
      </c>
      <c r="B40" s="190">
        <f>Social!L125</f>
        <v>20</v>
      </c>
      <c r="C40" s="199">
        <f>Social!C127</f>
        <v>0</v>
      </c>
      <c r="D40" s="203">
        <f>'Summary Report'!M22</f>
        <v>0</v>
      </c>
    </row>
    <row r="41" spans="1:4" x14ac:dyDescent="0.35">
      <c r="A41" s="192" t="s">
        <v>214</v>
      </c>
      <c r="B41" s="190">
        <f>Social!L143</f>
        <v>20</v>
      </c>
      <c r="C41" s="199">
        <f>Social!C145</f>
        <v>0</v>
      </c>
      <c r="D41" s="203">
        <f>'Summary Report'!M23</f>
        <v>0</v>
      </c>
    </row>
    <row r="42" spans="1:4" x14ac:dyDescent="0.35">
      <c r="A42" s="192" t="s">
        <v>63</v>
      </c>
      <c r="B42" s="190">
        <f>Social!L161</f>
        <v>20</v>
      </c>
      <c r="C42" s="199">
        <f>Social!C163</f>
        <v>0</v>
      </c>
      <c r="D42" s="203">
        <f>'Summary Report'!M24</f>
        <v>0</v>
      </c>
    </row>
    <row r="43" spans="1:4" x14ac:dyDescent="0.35">
      <c r="A43" s="192" t="s">
        <v>220</v>
      </c>
      <c r="B43" s="190">
        <f>Social!L179</f>
        <v>20</v>
      </c>
      <c r="C43" s="199">
        <f>Social!C181</f>
        <v>0</v>
      </c>
      <c r="D43" s="203">
        <f>'Summary Report'!M25</f>
        <v>0</v>
      </c>
    </row>
    <row r="44" spans="1:4" x14ac:dyDescent="0.35">
      <c r="A44" s="191" t="s">
        <v>215</v>
      </c>
      <c r="B44" s="189">
        <f>Social!L196</f>
        <v>20</v>
      </c>
      <c r="C44" s="199">
        <f>Social!C198</f>
        <v>0</v>
      </c>
      <c r="D44" s="203">
        <f>'Summary Report'!M26</f>
        <v>0</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P118"/>
  <sheetViews>
    <sheetView topLeftCell="D1" workbookViewId="0">
      <selection activeCell="K4" sqref="K4"/>
    </sheetView>
  </sheetViews>
  <sheetFormatPr defaultRowHeight="14.5" x14ac:dyDescent="0.35"/>
  <cols>
    <col min="1" max="1" width="14" customWidth="1"/>
    <col min="2" max="2" width="13.1796875" customWidth="1"/>
    <col min="9" max="9" width="17.453125" customWidth="1"/>
  </cols>
  <sheetData>
    <row r="1" spans="1:16" ht="18.5" x14ac:dyDescent="0.45">
      <c r="A1" s="37" t="s">
        <v>150</v>
      </c>
      <c r="B1" s="38"/>
      <c r="C1" s="38"/>
      <c r="D1" s="38"/>
      <c r="E1" s="38"/>
      <c r="F1" s="38"/>
      <c r="G1" s="38"/>
      <c r="H1" s="38"/>
      <c r="I1" s="38"/>
      <c r="J1" s="38"/>
      <c r="K1" s="38"/>
      <c r="L1" s="38"/>
    </row>
    <row r="2" spans="1:16" ht="42.65" customHeight="1" x14ac:dyDescent="0.35">
      <c r="A2" s="302" t="s">
        <v>151</v>
      </c>
      <c r="B2" s="303"/>
      <c r="C2" s="303"/>
      <c r="D2" s="303"/>
      <c r="E2" s="303"/>
      <c r="F2" s="303"/>
      <c r="G2" s="303"/>
      <c r="H2" s="303"/>
      <c r="I2" s="303"/>
      <c r="J2" s="38"/>
      <c r="K2" s="38"/>
      <c r="L2" s="38"/>
    </row>
    <row r="3" spans="1:16" x14ac:dyDescent="0.35">
      <c r="A3" s="39"/>
      <c r="B3" s="40"/>
      <c r="C3" s="40"/>
      <c r="D3" s="40"/>
      <c r="E3" s="40"/>
      <c r="F3" s="40"/>
      <c r="G3" s="40"/>
      <c r="H3" s="40"/>
      <c r="I3" s="38"/>
      <c r="J3" s="38"/>
      <c r="K3" t="s">
        <v>62</v>
      </c>
      <c r="L3" s="38"/>
      <c r="P3">
        <f>(-1*2)+1</f>
        <v>-1</v>
      </c>
    </row>
    <row r="4" spans="1:16" ht="17.5" customHeight="1" x14ac:dyDescent="0.35">
      <c r="A4" s="291" t="s">
        <v>83</v>
      </c>
      <c r="B4" s="292"/>
      <c r="C4" s="292"/>
      <c r="D4" s="292"/>
      <c r="E4" s="292"/>
      <c r="F4" s="292"/>
      <c r="G4" s="292"/>
      <c r="H4" s="293"/>
      <c r="I4" s="9" t="s">
        <v>30</v>
      </c>
      <c r="J4" s="38"/>
      <c r="K4" s="20" t="str">
        <f>IF(I4="significant increase","2",IF(I4="significant decrease","-2",IF(I4="slight increase","1",IF(I4="slight decrease","-1",IF(I4="no change or n/a","0")))))</f>
        <v>-1</v>
      </c>
      <c r="L4" s="38"/>
      <c r="N4">
        <v>2</v>
      </c>
    </row>
    <row r="5" spans="1:16" ht="24.65" customHeight="1" x14ac:dyDescent="0.35">
      <c r="A5" s="306" t="s">
        <v>152</v>
      </c>
      <c r="B5" s="307"/>
      <c r="C5" s="307"/>
      <c r="D5" s="307"/>
      <c r="E5" s="307"/>
      <c r="F5" s="307"/>
      <c r="G5" s="307"/>
      <c r="H5" s="307"/>
      <c r="I5" s="15"/>
      <c r="J5" s="38"/>
      <c r="K5" s="38"/>
      <c r="L5" s="38"/>
      <c r="P5">
        <f>SUM((N4*N7*N9)+(N11*N14*N16))/2</f>
        <v>4</v>
      </c>
    </row>
    <row r="6" spans="1:16" ht="21" customHeight="1" x14ac:dyDescent="0.35">
      <c r="A6" s="306" t="s">
        <v>153</v>
      </c>
      <c r="B6" s="307"/>
      <c r="C6" s="307"/>
      <c r="D6" s="307"/>
      <c r="E6" s="307"/>
      <c r="F6" s="307"/>
      <c r="G6" s="307"/>
      <c r="H6" s="8"/>
      <c r="I6" s="15"/>
      <c r="J6" s="38"/>
      <c r="K6" s="38"/>
      <c r="L6" s="38"/>
    </row>
    <row r="7" spans="1:16" ht="14.5" customHeight="1" x14ac:dyDescent="0.35">
      <c r="A7" s="296" t="s">
        <v>50</v>
      </c>
      <c r="B7" s="297"/>
      <c r="C7" s="297"/>
      <c r="D7" s="297"/>
      <c r="E7" s="297"/>
      <c r="F7" s="297"/>
      <c r="G7" s="297"/>
      <c r="H7" s="298"/>
      <c r="I7" s="9">
        <v>2100</v>
      </c>
      <c r="J7" s="38"/>
      <c r="K7" s="20" t="str">
        <f>IF(I7&gt;2000,"2",IF(I7&lt;2000,"1",IF(I7="","")))</f>
        <v>2</v>
      </c>
      <c r="L7" s="38"/>
      <c r="N7">
        <v>2</v>
      </c>
    </row>
    <row r="8" spans="1:16" x14ac:dyDescent="0.35">
      <c r="A8" s="7"/>
      <c r="B8" s="8"/>
      <c r="C8" s="8"/>
      <c r="D8" s="8"/>
      <c r="E8" s="8"/>
      <c r="F8" s="8"/>
      <c r="G8" s="8"/>
      <c r="H8" s="8"/>
      <c r="I8" s="15"/>
      <c r="J8" s="38"/>
      <c r="K8" s="38"/>
      <c r="L8" s="38"/>
    </row>
    <row r="9" spans="1:16" x14ac:dyDescent="0.35">
      <c r="A9" s="299" t="s">
        <v>51</v>
      </c>
      <c r="B9" s="300"/>
      <c r="C9" s="300"/>
      <c r="D9" s="300"/>
      <c r="E9" s="300"/>
      <c r="F9" s="300"/>
      <c r="G9" s="300"/>
      <c r="H9" s="301"/>
      <c r="I9" s="9" t="s">
        <v>53</v>
      </c>
      <c r="J9" s="38"/>
      <c r="K9" s="20" t="str">
        <f>IF(I9="long-term","2",IF(I9="short-term","1",IF(I9="","")))</f>
        <v>1</v>
      </c>
      <c r="L9" s="38"/>
      <c r="N9">
        <v>2</v>
      </c>
    </row>
    <row r="10" spans="1:16" x14ac:dyDescent="0.35">
      <c r="A10" s="39"/>
      <c r="B10" s="40"/>
      <c r="C10" s="40"/>
      <c r="D10" s="40"/>
      <c r="E10" s="40"/>
      <c r="F10" s="40"/>
      <c r="G10" s="40"/>
      <c r="H10" s="40"/>
      <c r="I10" s="38"/>
      <c r="J10" s="38"/>
      <c r="K10" s="38"/>
      <c r="L10" s="38"/>
    </row>
    <row r="11" spans="1:16" ht="23.5" customHeight="1" x14ac:dyDescent="0.35">
      <c r="A11" s="291" t="s">
        <v>84</v>
      </c>
      <c r="B11" s="292"/>
      <c r="C11" s="292"/>
      <c r="D11" s="292"/>
      <c r="E11" s="292"/>
      <c r="F11" s="292"/>
      <c r="G11" s="292"/>
      <c r="H11" s="293"/>
      <c r="I11" s="14"/>
      <c r="J11" s="38"/>
      <c r="K11" s="20"/>
      <c r="L11" s="38"/>
      <c r="N11">
        <v>0</v>
      </c>
    </row>
    <row r="12" spans="1:16" ht="28" customHeight="1" x14ac:dyDescent="0.35">
      <c r="A12" s="294" t="s">
        <v>85</v>
      </c>
      <c r="B12" s="295"/>
      <c r="C12" s="295"/>
      <c r="D12" s="295"/>
      <c r="E12" s="295"/>
      <c r="F12" s="295"/>
      <c r="G12" s="295"/>
      <c r="H12" s="31"/>
      <c r="I12" s="15"/>
      <c r="J12" s="38"/>
      <c r="K12" s="38"/>
      <c r="L12" s="38"/>
    </row>
    <row r="13" spans="1:16" x14ac:dyDescent="0.35">
      <c r="A13" s="10"/>
      <c r="B13" s="11"/>
      <c r="C13" s="11"/>
      <c r="D13" s="11"/>
      <c r="E13" s="11"/>
      <c r="F13" s="11"/>
      <c r="G13" s="11"/>
      <c r="H13" s="11"/>
      <c r="I13" s="15"/>
      <c r="J13" s="38"/>
      <c r="K13" s="38"/>
      <c r="L13" s="38"/>
    </row>
    <row r="14" spans="1:16" x14ac:dyDescent="0.35">
      <c r="A14" s="16" t="s">
        <v>56</v>
      </c>
      <c r="B14" s="17"/>
      <c r="C14" s="17"/>
      <c r="D14" s="17"/>
      <c r="E14" s="17"/>
      <c r="F14" s="17"/>
      <c r="G14" s="17"/>
      <c r="H14" s="17"/>
      <c r="I14" s="9"/>
      <c r="J14" s="38"/>
      <c r="K14" s="20"/>
      <c r="L14" s="38"/>
      <c r="N14">
        <v>0</v>
      </c>
    </row>
    <row r="15" spans="1:16" x14ac:dyDescent="0.35">
      <c r="A15" s="12"/>
      <c r="B15" s="13"/>
      <c r="C15" s="13"/>
      <c r="D15" s="13"/>
      <c r="E15" s="13"/>
      <c r="F15" s="13"/>
      <c r="G15" s="13"/>
      <c r="H15" s="13"/>
      <c r="I15" s="15"/>
      <c r="J15" s="38"/>
      <c r="K15" s="38"/>
      <c r="L15" s="38"/>
    </row>
    <row r="16" spans="1:16" x14ac:dyDescent="0.35">
      <c r="A16" s="18" t="s">
        <v>57</v>
      </c>
      <c r="B16" s="19"/>
      <c r="C16" s="19"/>
      <c r="D16" s="19"/>
      <c r="E16" s="19"/>
      <c r="F16" s="19"/>
      <c r="G16" s="19"/>
      <c r="H16" s="19"/>
      <c r="I16" s="9"/>
      <c r="J16" s="38"/>
      <c r="K16" s="20"/>
      <c r="L16" s="38"/>
      <c r="N16">
        <v>0</v>
      </c>
    </row>
    <row r="17" spans="1:12" x14ac:dyDescent="0.35">
      <c r="A17" s="38"/>
      <c r="B17" s="38"/>
      <c r="C17" s="38"/>
      <c r="D17" s="38"/>
      <c r="E17" s="38"/>
      <c r="F17" s="38"/>
      <c r="G17" s="38"/>
      <c r="H17" s="38"/>
      <c r="I17" s="38"/>
      <c r="J17" s="38"/>
      <c r="K17" s="38"/>
      <c r="L17" s="38"/>
    </row>
    <row r="18" spans="1:12" ht="14.5" customHeight="1" x14ac:dyDescent="0.35">
      <c r="A18" s="286" t="s">
        <v>78</v>
      </c>
      <c r="B18" s="287"/>
      <c r="C18" s="287"/>
      <c r="D18" s="287"/>
      <c r="E18" s="287"/>
      <c r="F18" s="287"/>
      <c r="G18" s="287"/>
      <c r="H18" s="288"/>
      <c r="I18" s="14"/>
      <c r="J18" s="38"/>
      <c r="K18" s="20"/>
      <c r="L18" s="38"/>
    </row>
    <row r="19" spans="1:12" x14ac:dyDescent="0.35">
      <c r="A19" s="304" t="s">
        <v>82</v>
      </c>
      <c r="B19" s="305"/>
      <c r="C19" s="305"/>
      <c r="D19" s="305"/>
      <c r="E19" s="305"/>
      <c r="F19" s="305"/>
      <c r="G19" s="305"/>
      <c r="H19" s="11"/>
      <c r="I19" s="15"/>
      <c r="J19" s="38"/>
      <c r="K19" s="38"/>
      <c r="L19" s="38"/>
    </row>
    <row r="20" spans="1:12" x14ac:dyDescent="0.35">
      <c r="A20" s="10"/>
      <c r="B20" s="11"/>
      <c r="C20" s="11"/>
      <c r="D20" s="11"/>
      <c r="E20" s="11"/>
      <c r="F20" s="11"/>
      <c r="G20" s="11"/>
      <c r="H20" s="11"/>
      <c r="I20" s="15"/>
      <c r="J20" s="38"/>
      <c r="K20" s="38"/>
      <c r="L20" s="38"/>
    </row>
    <row r="21" spans="1:12" x14ac:dyDescent="0.35">
      <c r="A21" s="16" t="s">
        <v>60</v>
      </c>
      <c r="B21" s="17"/>
      <c r="C21" s="17"/>
      <c r="D21" s="17"/>
      <c r="E21" s="17"/>
      <c r="F21" s="17"/>
      <c r="G21" s="17"/>
      <c r="H21" s="17"/>
      <c r="I21" s="9"/>
      <c r="J21" s="38"/>
      <c r="K21" s="20"/>
      <c r="L21" s="38"/>
    </row>
    <row r="22" spans="1:12" x14ac:dyDescent="0.35">
      <c r="A22" s="12"/>
      <c r="B22" s="13"/>
      <c r="C22" s="13"/>
      <c r="D22" s="13"/>
      <c r="E22" s="13"/>
      <c r="F22" s="13"/>
      <c r="G22" s="13"/>
      <c r="H22" s="13"/>
      <c r="I22" s="15"/>
      <c r="J22" s="38"/>
      <c r="K22" s="38"/>
      <c r="L22" s="38"/>
    </row>
    <row r="23" spans="1:12" x14ac:dyDescent="0.35">
      <c r="A23" s="18" t="s">
        <v>61</v>
      </c>
      <c r="B23" s="19"/>
      <c r="C23" s="19"/>
      <c r="D23" s="19"/>
      <c r="E23" s="19"/>
      <c r="F23" s="19"/>
      <c r="G23" s="19"/>
      <c r="H23" s="19"/>
      <c r="I23" s="9"/>
      <c r="J23" s="38"/>
      <c r="K23" s="20"/>
      <c r="L23" s="38"/>
    </row>
    <row r="24" spans="1:12" ht="15" thickBot="1" x14ac:dyDescent="0.4">
      <c r="A24" s="41"/>
      <c r="B24" s="41"/>
      <c r="C24" s="41"/>
      <c r="D24" s="41"/>
      <c r="E24" s="41"/>
      <c r="F24" s="41"/>
      <c r="G24" s="41"/>
      <c r="H24" s="41"/>
      <c r="I24" s="41"/>
      <c r="J24" s="41"/>
      <c r="K24" s="41"/>
      <c r="L24" s="41"/>
    </row>
    <row r="25" spans="1:12" x14ac:dyDescent="0.35">
      <c r="A25" s="38"/>
      <c r="B25" s="38"/>
      <c r="C25" s="38"/>
      <c r="D25" s="38"/>
      <c r="E25" s="38"/>
      <c r="F25" s="38"/>
      <c r="G25" s="38"/>
      <c r="H25" s="38"/>
      <c r="I25" s="38"/>
      <c r="J25" s="38"/>
      <c r="K25" s="38"/>
      <c r="L25" s="38"/>
    </row>
    <row r="26" spans="1:12" ht="18.5" x14ac:dyDescent="0.45">
      <c r="A26" s="37" t="s">
        <v>80</v>
      </c>
      <c r="B26" s="38"/>
      <c r="C26" s="38"/>
      <c r="D26" s="38"/>
      <c r="E26" s="38"/>
      <c r="F26" s="38"/>
      <c r="G26" s="38"/>
      <c r="H26" s="38"/>
      <c r="I26" s="38"/>
      <c r="J26" s="38"/>
      <c r="K26" s="38"/>
      <c r="L26" s="38"/>
    </row>
    <row r="27" spans="1:12" x14ac:dyDescent="0.35">
      <c r="A27" s="302" t="s">
        <v>81</v>
      </c>
      <c r="B27" s="303"/>
      <c r="C27" s="303"/>
      <c r="D27" s="303"/>
      <c r="E27" s="303"/>
      <c r="F27" s="303"/>
      <c r="G27" s="303"/>
      <c r="H27" s="303"/>
      <c r="I27" s="303"/>
      <c r="J27" s="38"/>
      <c r="K27" s="38"/>
      <c r="L27" s="38"/>
    </row>
    <row r="28" spans="1:12" x14ac:dyDescent="0.35">
      <c r="A28" s="39"/>
      <c r="B28" s="40"/>
      <c r="C28" s="40"/>
      <c r="D28" s="40"/>
      <c r="E28" s="40"/>
      <c r="F28" s="40"/>
      <c r="G28" s="40"/>
      <c r="H28" s="40"/>
      <c r="I28" s="38"/>
      <c r="J28" s="38"/>
      <c r="K28" t="s">
        <v>62</v>
      </c>
      <c r="L28" s="38"/>
    </row>
    <row r="29" spans="1:12" x14ac:dyDescent="0.35">
      <c r="A29" s="291" t="s">
        <v>86</v>
      </c>
      <c r="B29" s="292"/>
      <c r="C29" s="292"/>
      <c r="D29" s="292"/>
      <c r="E29" s="292"/>
      <c r="F29" s="292"/>
      <c r="G29" s="292"/>
      <c r="H29" s="293"/>
      <c r="I29" s="9"/>
      <c r="J29" s="38"/>
      <c r="K29" s="20"/>
      <c r="L29" s="38"/>
    </row>
    <row r="30" spans="1:12" ht="29.5" customHeight="1" x14ac:dyDescent="0.35">
      <c r="A30" s="294" t="s">
        <v>89</v>
      </c>
      <c r="B30" s="295"/>
      <c r="C30" s="295"/>
      <c r="D30" s="295"/>
      <c r="E30" s="295"/>
      <c r="F30" s="295"/>
      <c r="G30" s="295"/>
      <c r="H30" s="295"/>
      <c r="I30" s="15"/>
      <c r="J30" s="38"/>
      <c r="K30" s="38"/>
      <c r="L30" s="38"/>
    </row>
    <row r="31" spans="1:12" x14ac:dyDescent="0.35">
      <c r="A31" s="7"/>
      <c r="B31" s="8"/>
      <c r="C31" s="8"/>
      <c r="D31" s="8"/>
      <c r="E31" s="8"/>
      <c r="F31" s="8"/>
      <c r="G31" s="8"/>
      <c r="H31" s="8"/>
      <c r="I31" s="15"/>
      <c r="J31" s="38"/>
      <c r="K31" s="38"/>
      <c r="L31" s="38"/>
    </row>
    <row r="32" spans="1:12" x14ac:dyDescent="0.35">
      <c r="A32" s="296" t="s">
        <v>50</v>
      </c>
      <c r="B32" s="297"/>
      <c r="C32" s="297"/>
      <c r="D32" s="297"/>
      <c r="E32" s="297"/>
      <c r="F32" s="297"/>
      <c r="G32" s="297"/>
      <c r="H32" s="298"/>
      <c r="I32" s="9"/>
      <c r="J32" s="38"/>
      <c r="K32" s="20"/>
      <c r="L32" s="38"/>
    </row>
    <row r="33" spans="1:12" x14ac:dyDescent="0.35">
      <c r="A33" s="7"/>
      <c r="B33" s="8"/>
      <c r="C33" s="8"/>
      <c r="D33" s="8"/>
      <c r="E33" s="8"/>
      <c r="F33" s="8"/>
      <c r="G33" s="8"/>
      <c r="H33" s="8"/>
      <c r="I33" s="15"/>
      <c r="J33" s="38"/>
      <c r="K33" s="38"/>
      <c r="L33" s="38"/>
    </row>
    <row r="34" spans="1:12" x14ac:dyDescent="0.35">
      <c r="A34" s="299" t="s">
        <v>51</v>
      </c>
      <c r="B34" s="300"/>
      <c r="C34" s="300"/>
      <c r="D34" s="300"/>
      <c r="E34" s="300"/>
      <c r="F34" s="300"/>
      <c r="G34" s="300"/>
      <c r="H34" s="301"/>
      <c r="I34" s="9"/>
      <c r="J34" s="38"/>
      <c r="K34" s="20"/>
      <c r="L34" s="38"/>
    </row>
    <row r="35" spans="1:12" x14ac:dyDescent="0.35">
      <c r="A35" s="39"/>
      <c r="B35" s="40"/>
      <c r="C35" s="40"/>
      <c r="D35" s="40"/>
      <c r="E35" s="40"/>
      <c r="F35" s="40"/>
      <c r="G35" s="40"/>
      <c r="H35" s="40"/>
      <c r="I35" s="38"/>
      <c r="J35" s="38"/>
      <c r="K35" s="38"/>
      <c r="L35" s="38"/>
    </row>
    <row r="36" spans="1:12" x14ac:dyDescent="0.35">
      <c r="A36" s="291" t="s">
        <v>87</v>
      </c>
      <c r="B36" s="292"/>
      <c r="C36" s="292"/>
      <c r="D36" s="292"/>
      <c r="E36" s="292"/>
      <c r="F36" s="292"/>
      <c r="G36" s="292"/>
      <c r="H36" s="293"/>
      <c r="I36" s="14"/>
      <c r="J36" s="38"/>
      <c r="K36" s="20"/>
      <c r="L36" s="38"/>
    </row>
    <row r="37" spans="1:12" x14ac:dyDescent="0.35">
      <c r="A37" s="284" t="s">
        <v>88</v>
      </c>
      <c r="B37" s="285"/>
      <c r="C37" s="285"/>
      <c r="D37" s="285"/>
      <c r="E37" s="285"/>
      <c r="F37" s="285"/>
      <c r="G37" s="285"/>
      <c r="H37" s="31"/>
      <c r="I37" s="15"/>
      <c r="J37" s="38"/>
      <c r="K37" s="38"/>
      <c r="L37" s="38"/>
    </row>
    <row r="38" spans="1:12" x14ac:dyDescent="0.35">
      <c r="A38" s="10"/>
      <c r="B38" s="11"/>
      <c r="C38" s="11"/>
      <c r="D38" s="11"/>
      <c r="E38" s="11"/>
      <c r="F38" s="11"/>
      <c r="G38" s="11"/>
      <c r="H38" s="11"/>
      <c r="I38" s="15"/>
      <c r="J38" s="38"/>
      <c r="K38" s="38"/>
      <c r="L38" s="38"/>
    </row>
    <row r="39" spans="1:12" x14ac:dyDescent="0.35">
      <c r="A39" s="16" t="s">
        <v>56</v>
      </c>
      <c r="B39" s="17"/>
      <c r="C39" s="17"/>
      <c r="D39" s="17"/>
      <c r="E39" s="17"/>
      <c r="F39" s="17"/>
      <c r="G39" s="17"/>
      <c r="H39" s="17"/>
      <c r="I39" s="9"/>
      <c r="J39" s="38"/>
      <c r="K39" s="20"/>
      <c r="L39" s="38"/>
    </row>
    <row r="40" spans="1:12" x14ac:dyDescent="0.35">
      <c r="A40" s="12"/>
      <c r="B40" s="13"/>
      <c r="C40" s="13"/>
      <c r="D40" s="13"/>
      <c r="E40" s="13"/>
      <c r="F40" s="13"/>
      <c r="G40" s="13"/>
      <c r="H40" s="13"/>
      <c r="I40" s="15"/>
      <c r="J40" s="38"/>
      <c r="K40" s="38"/>
      <c r="L40" s="38"/>
    </row>
    <row r="41" spans="1:12" x14ac:dyDescent="0.35">
      <c r="A41" s="18" t="s">
        <v>57</v>
      </c>
      <c r="B41" s="19"/>
      <c r="C41" s="19"/>
      <c r="D41" s="19"/>
      <c r="E41" s="19"/>
      <c r="F41" s="19"/>
      <c r="G41" s="19"/>
      <c r="H41" s="19"/>
      <c r="I41" s="9"/>
      <c r="J41" s="38"/>
      <c r="K41" s="20"/>
      <c r="L41" s="38"/>
    </row>
    <row r="42" spans="1:12" x14ac:dyDescent="0.35">
      <c r="A42" s="38"/>
      <c r="B42" s="38"/>
      <c r="C42" s="38"/>
      <c r="D42" s="38"/>
      <c r="E42" s="38"/>
      <c r="F42" s="38"/>
      <c r="G42" s="38"/>
      <c r="H42" s="38"/>
      <c r="I42" s="38"/>
      <c r="J42" s="38"/>
      <c r="K42" s="38"/>
      <c r="L42" s="38"/>
    </row>
    <row r="43" spans="1:12" ht="30" customHeight="1" x14ac:dyDescent="0.35">
      <c r="A43" s="286" t="s">
        <v>90</v>
      </c>
      <c r="B43" s="287"/>
      <c r="C43" s="287"/>
      <c r="D43" s="287"/>
      <c r="E43" s="287"/>
      <c r="F43" s="287"/>
      <c r="G43" s="287"/>
      <c r="H43" s="288"/>
      <c r="I43" s="14"/>
      <c r="J43" s="38"/>
      <c r="K43" s="20"/>
      <c r="L43" s="38"/>
    </row>
    <row r="44" spans="1:12" ht="30" customHeight="1" x14ac:dyDescent="0.35">
      <c r="A44" s="289" t="s">
        <v>91</v>
      </c>
      <c r="B44" s="290"/>
      <c r="C44" s="290"/>
      <c r="D44" s="290"/>
      <c r="E44" s="290"/>
      <c r="F44" s="290"/>
      <c r="G44" s="290"/>
      <c r="H44" s="11"/>
      <c r="I44" s="15"/>
      <c r="J44" s="38"/>
      <c r="K44" s="38"/>
      <c r="L44" s="38"/>
    </row>
    <row r="45" spans="1:12" x14ac:dyDescent="0.35">
      <c r="A45" s="10"/>
      <c r="B45" s="11"/>
      <c r="C45" s="11"/>
      <c r="D45" s="11"/>
      <c r="E45" s="11"/>
      <c r="F45" s="11"/>
      <c r="G45" s="11"/>
      <c r="H45" s="11"/>
      <c r="I45" s="15"/>
      <c r="J45" s="38"/>
      <c r="K45" s="38"/>
      <c r="L45" s="38"/>
    </row>
    <row r="46" spans="1:12" x14ac:dyDescent="0.35">
      <c r="A46" s="16" t="s">
        <v>60</v>
      </c>
      <c r="B46" s="17"/>
      <c r="C46" s="17"/>
      <c r="D46" s="17"/>
      <c r="E46" s="17"/>
      <c r="F46" s="17"/>
      <c r="G46" s="17"/>
      <c r="H46" s="17"/>
      <c r="I46" s="9"/>
      <c r="J46" s="38"/>
      <c r="K46" s="20"/>
      <c r="L46" s="38"/>
    </row>
    <row r="47" spans="1:12" x14ac:dyDescent="0.35">
      <c r="A47" s="12"/>
      <c r="B47" s="13"/>
      <c r="C47" s="13"/>
      <c r="D47" s="13"/>
      <c r="E47" s="13"/>
      <c r="F47" s="13"/>
      <c r="G47" s="13"/>
      <c r="H47" s="13"/>
      <c r="I47" s="15"/>
      <c r="J47" s="38"/>
      <c r="K47" s="38"/>
      <c r="L47" s="38"/>
    </row>
    <row r="48" spans="1:12" x14ac:dyDescent="0.35">
      <c r="A48" s="18" t="s">
        <v>61</v>
      </c>
      <c r="B48" s="19"/>
      <c r="C48" s="19"/>
      <c r="D48" s="19"/>
      <c r="E48" s="19"/>
      <c r="F48" s="19"/>
      <c r="G48" s="19"/>
      <c r="H48" s="19"/>
      <c r="I48" s="9"/>
      <c r="J48" s="38"/>
      <c r="K48" s="20"/>
      <c r="L48" s="38"/>
    </row>
    <row r="49" spans="1:12" ht="15" thickBot="1" x14ac:dyDescent="0.4">
      <c r="A49" s="41"/>
      <c r="B49" s="41"/>
      <c r="C49" s="41"/>
      <c r="D49" s="41"/>
      <c r="E49" s="41"/>
      <c r="F49" s="41"/>
      <c r="G49" s="41"/>
      <c r="H49" s="41"/>
      <c r="I49" s="41"/>
      <c r="J49" s="41"/>
      <c r="K49" s="41"/>
      <c r="L49" s="41"/>
    </row>
    <row r="50" spans="1:12" x14ac:dyDescent="0.35">
      <c r="A50" s="38"/>
      <c r="B50" s="38"/>
      <c r="C50" s="38"/>
      <c r="D50" s="38"/>
      <c r="E50" s="38"/>
      <c r="F50" s="38"/>
      <c r="G50" s="38"/>
      <c r="H50" s="38"/>
      <c r="I50" s="38"/>
      <c r="J50" s="38"/>
      <c r="K50" s="38"/>
      <c r="L50" s="38"/>
    </row>
    <row r="51" spans="1:12" ht="18.5" x14ac:dyDescent="0.45">
      <c r="A51" s="37" t="s">
        <v>92</v>
      </c>
      <c r="B51" s="38"/>
      <c r="C51" s="38"/>
      <c r="D51" s="38"/>
      <c r="E51" s="38"/>
      <c r="F51" s="38"/>
      <c r="G51" s="38"/>
      <c r="H51" s="38"/>
      <c r="I51" s="38"/>
      <c r="J51" s="38"/>
      <c r="K51" s="38"/>
      <c r="L51" s="38"/>
    </row>
    <row r="52" spans="1:12" x14ac:dyDescent="0.35">
      <c r="A52" s="302" t="s">
        <v>93</v>
      </c>
      <c r="B52" s="303"/>
      <c r="C52" s="303"/>
      <c r="D52" s="303"/>
      <c r="E52" s="303"/>
      <c r="F52" s="303"/>
      <c r="G52" s="303"/>
      <c r="H52" s="303"/>
      <c r="I52" s="303"/>
      <c r="J52" s="38"/>
      <c r="K52" s="38"/>
      <c r="L52" s="38"/>
    </row>
    <row r="53" spans="1:12" x14ac:dyDescent="0.35">
      <c r="A53" s="39"/>
      <c r="B53" s="40"/>
      <c r="C53" s="40"/>
      <c r="D53" s="40"/>
      <c r="E53" s="40"/>
      <c r="F53" s="40"/>
      <c r="G53" s="40"/>
      <c r="H53" s="40"/>
      <c r="I53" s="38"/>
      <c r="J53" s="38"/>
      <c r="K53" t="s">
        <v>62</v>
      </c>
      <c r="L53" s="38"/>
    </row>
    <row r="54" spans="1:12" ht="30" customHeight="1" x14ac:dyDescent="0.35">
      <c r="A54" s="291" t="s">
        <v>94</v>
      </c>
      <c r="B54" s="292"/>
      <c r="C54" s="292"/>
      <c r="D54" s="292"/>
      <c r="E54" s="292"/>
      <c r="F54" s="292"/>
      <c r="G54" s="292"/>
      <c r="H54" s="293"/>
      <c r="I54" s="9"/>
      <c r="J54" s="38"/>
      <c r="K54" s="20"/>
      <c r="L54" s="38"/>
    </row>
    <row r="55" spans="1:12" x14ac:dyDescent="0.35">
      <c r="A55" s="294" t="s">
        <v>79</v>
      </c>
      <c r="B55" s="295"/>
      <c r="C55" s="295"/>
      <c r="D55" s="295"/>
      <c r="E55" s="295"/>
      <c r="F55" s="295"/>
      <c r="G55" s="295"/>
      <c r="H55" s="295"/>
      <c r="I55" s="15"/>
      <c r="J55" s="38"/>
      <c r="K55" s="38"/>
      <c r="L55" s="38"/>
    </row>
    <row r="56" spans="1:12" x14ac:dyDescent="0.35">
      <c r="A56" s="7"/>
      <c r="B56" s="8"/>
      <c r="C56" s="8"/>
      <c r="D56" s="8"/>
      <c r="E56" s="8"/>
      <c r="F56" s="8"/>
      <c r="G56" s="8"/>
      <c r="H56" s="8"/>
      <c r="I56" s="15"/>
      <c r="J56" s="38"/>
      <c r="K56" s="38"/>
      <c r="L56" s="38"/>
    </row>
    <row r="57" spans="1:12" x14ac:dyDescent="0.35">
      <c r="A57" s="296" t="s">
        <v>50</v>
      </c>
      <c r="B57" s="297"/>
      <c r="C57" s="297"/>
      <c r="D57" s="297"/>
      <c r="E57" s="297"/>
      <c r="F57" s="297"/>
      <c r="G57" s="297"/>
      <c r="H57" s="298"/>
      <c r="I57" s="9"/>
      <c r="J57" s="38"/>
      <c r="K57" s="20"/>
      <c r="L57" s="38"/>
    </row>
    <row r="58" spans="1:12" x14ac:dyDescent="0.35">
      <c r="A58" s="7"/>
      <c r="B58" s="8"/>
      <c r="C58" s="8"/>
      <c r="D58" s="8"/>
      <c r="E58" s="8"/>
      <c r="F58" s="8"/>
      <c r="G58" s="8"/>
      <c r="H58" s="8"/>
      <c r="I58" s="15"/>
      <c r="J58" s="38"/>
      <c r="K58" s="38"/>
      <c r="L58" s="38"/>
    </row>
    <row r="59" spans="1:12" ht="14.5" customHeight="1" x14ac:dyDescent="0.35">
      <c r="A59" s="299" t="s">
        <v>51</v>
      </c>
      <c r="B59" s="300"/>
      <c r="C59" s="300"/>
      <c r="D59" s="300"/>
      <c r="E59" s="300"/>
      <c r="F59" s="300"/>
      <c r="G59" s="300"/>
      <c r="H59" s="301"/>
      <c r="I59" s="9"/>
      <c r="J59" s="38"/>
      <c r="K59" s="20"/>
      <c r="L59" s="38"/>
    </row>
    <row r="60" spans="1:12" x14ac:dyDescent="0.35">
      <c r="A60" s="39"/>
      <c r="B60" s="40"/>
      <c r="C60" s="40"/>
      <c r="D60" s="40"/>
      <c r="E60" s="40"/>
      <c r="F60" s="40"/>
      <c r="G60" s="40"/>
      <c r="H60" s="40"/>
      <c r="I60" s="38"/>
      <c r="J60" s="38"/>
      <c r="K60" s="38"/>
      <c r="L60" s="38"/>
    </row>
    <row r="61" spans="1:12" x14ac:dyDescent="0.35">
      <c r="A61" s="291" t="s">
        <v>95</v>
      </c>
      <c r="B61" s="292"/>
      <c r="C61" s="292"/>
      <c r="D61" s="292"/>
      <c r="E61" s="292"/>
      <c r="F61" s="292"/>
      <c r="G61" s="292"/>
      <c r="H61" s="293"/>
      <c r="I61" s="14"/>
      <c r="J61" s="38"/>
      <c r="K61" s="20"/>
      <c r="L61" s="38"/>
    </row>
    <row r="62" spans="1:12" x14ac:dyDescent="0.35">
      <c r="A62" s="284" t="s">
        <v>79</v>
      </c>
      <c r="B62" s="285"/>
      <c r="C62" s="285"/>
      <c r="D62" s="285"/>
      <c r="E62" s="285"/>
      <c r="F62" s="285"/>
      <c r="G62" s="285"/>
      <c r="H62" s="31"/>
      <c r="I62" s="15"/>
      <c r="J62" s="38"/>
      <c r="K62" s="38"/>
      <c r="L62" s="38"/>
    </row>
    <row r="63" spans="1:12" x14ac:dyDescent="0.35">
      <c r="A63" s="10"/>
      <c r="B63" s="11"/>
      <c r="C63" s="11"/>
      <c r="D63" s="11"/>
      <c r="E63" s="11"/>
      <c r="F63" s="11"/>
      <c r="G63" s="11"/>
      <c r="H63" s="11"/>
      <c r="I63" s="15"/>
      <c r="J63" s="38"/>
      <c r="K63" s="38"/>
      <c r="L63" s="38"/>
    </row>
    <row r="64" spans="1:12" x14ac:dyDescent="0.35">
      <c r="A64" s="16" t="s">
        <v>56</v>
      </c>
      <c r="B64" s="17"/>
      <c r="C64" s="17"/>
      <c r="D64" s="17"/>
      <c r="E64" s="17"/>
      <c r="F64" s="17"/>
      <c r="G64" s="17"/>
      <c r="H64" s="17"/>
      <c r="I64" s="9"/>
      <c r="J64" s="38"/>
      <c r="K64" s="20"/>
      <c r="L64" s="38"/>
    </row>
    <row r="65" spans="1:12" x14ac:dyDescent="0.35">
      <c r="A65" s="12"/>
      <c r="B65" s="13"/>
      <c r="C65" s="13"/>
      <c r="D65" s="13"/>
      <c r="E65" s="13"/>
      <c r="F65" s="13"/>
      <c r="G65" s="13"/>
      <c r="H65" s="13"/>
      <c r="I65" s="15"/>
      <c r="J65" s="38"/>
      <c r="K65" s="38"/>
      <c r="L65" s="38"/>
    </row>
    <row r="66" spans="1:12" x14ac:dyDescent="0.35">
      <c r="A66" s="18" t="s">
        <v>57</v>
      </c>
      <c r="B66" s="19"/>
      <c r="C66" s="19"/>
      <c r="D66" s="19"/>
      <c r="E66" s="19"/>
      <c r="F66" s="19"/>
      <c r="G66" s="19"/>
      <c r="H66" s="19"/>
      <c r="I66" s="9"/>
      <c r="J66" s="38"/>
      <c r="K66" s="20"/>
      <c r="L66" s="38"/>
    </row>
    <row r="67" spans="1:12" ht="14.5" customHeight="1" thickBot="1" x14ac:dyDescent="0.4">
      <c r="A67" s="41"/>
      <c r="B67" s="41"/>
      <c r="C67" s="41"/>
      <c r="D67" s="41"/>
      <c r="E67" s="41"/>
      <c r="F67" s="41"/>
      <c r="G67" s="41"/>
      <c r="H67" s="41"/>
      <c r="I67" s="41"/>
      <c r="J67" s="41"/>
      <c r="K67" s="41"/>
      <c r="L67" s="41"/>
    </row>
    <row r="68" spans="1:12" ht="14.5" customHeight="1" x14ac:dyDescent="0.35">
      <c r="A68" s="38"/>
      <c r="B68" s="38"/>
      <c r="C68" s="38"/>
      <c r="D68" s="38"/>
      <c r="E68" s="38"/>
      <c r="F68" s="38"/>
      <c r="G68" s="38"/>
      <c r="H68" s="38"/>
      <c r="I68" s="38"/>
      <c r="J68" s="38"/>
      <c r="K68" s="38"/>
      <c r="L68" s="38"/>
    </row>
    <row r="69" spans="1:12" ht="18.5" x14ac:dyDescent="0.45">
      <c r="A69" s="37" t="s">
        <v>73</v>
      </c>
      <c r="B69" s="38"/>
      <c r="C69" s="38"/>
      <c r="D69" s="38"/>
      <c r="E69" s="38"/>
      <c r="F69" s="38"/>
      <c r="G69" s="38"/>
      <c r="H69" s="38"/>
      <c r="I69" s="38"/>
      <c r="J69" s="38"/>
      <c r="K69" s="38"/>
      <c r="L69" s="38"/>
    </row>
    <row r="70" spans="1:12" ht="29.15" customHeight="1" x14ac:dyDescent="0.35">
      <c r="A70" s="302" t="s">
        <v>96</v>
      </c>
      <c r="B70" s="303"/>
      <c r="C70" s="303"/>
      <c r="D70" s="303"/>
      <c r="E70" s="303"/>
      <c r="F70" s="303"/>
      <c r="G70" s="303"/>
      <c r="H70" s="303"/>
      <c r="I70" s="303"/>
      <c r="J70" s="38"/>
      <c r="K70" s="38"/>
      <c r="L70" s="38"/>
    </row>
    <row r="71" spans="1:12" x14ac:dyDescent="0.35">
      <c r="A71" s="39"/>
      <c r="B71" s="40"/>
      <c r="C71" s="40"/>
      <c r="D71" s="40"/>
      <c r="E71" s="40"/>
      <c r="F71" s="40"/>
      <c r="G71" s="40"/>
      <c r="H71" s="40"/>
      <c r="I71" s="38"/>
      <c r="J71" s="38"/>
      <c r="K71" t="s">
        <v>62</v>
      </c>
      <c r="L71" s="38"/>
    </row>
    <row r="72" spans="1:12" ht="29.15" customHeight="1" x14ac:dyDescent="0.35">
      <c r="A72" s="291" t="s">
        <v>97</v>
      </c>
      <c r="B72" s="292"/>
      <c r="C72" s="292"/>
      <c r="D72" s="292"/>
      <c r="E72" s="292"/>
      <c r="F72" s="292"/>
      <c r="G72" s="292"/>
      <c r="H72" s="293"/>
      <c r="I72" s="9"/>
      <c r="J72" s="38"/>
      <c r="K72" s="20"/>
      <c r="L72" s="38"/>
    </row>
    <row r="73" spans="1:12" x14ac:dyDescent="0.35">
      <c r="A73" s="294" t="s">
        <v>79</v>
      </c>
      <c r="B73" s="295"/>
      <c r="C73" s="295"/>
      <c r="D73" s="295"/>
      <c r="E73" s="295"/>
      <c r="F73" s="295"/>
      <c r="G73" s="295"/>
      <c r="H73" s="295"/>
      <c r="I73" s="15"/>
      <c r="J73" s="38"/>
      <c r="K73" s="38"/>
      <c r="L73" s="38"/>
    </row>
    <row r="74" spans="1:12" x14ac:dyDescent="0.35">
      <c r="A74" s="7"/>
      <c r="B74" s="8"/>
      <c r="C74" s="8"/>
      <c r="D74" s="8"/>
      <c r="E74" s="8"/>
      <c r="F74" s="8"/>
      <c r="G74" s="8"/>
      <c r="H74" s="8"/>
      <c r="I74" s="15"/>
      <c r="J74" s="38"/>
      <c r="K74" s="38"/>
      <c r="L74" s="38"/>
    </row>
    <row r="75" spans="1:12" x14ac:dyDescent="0.35">
      <c r="A75" s="296" t="s">
        <v>50</v>
      </c>
      <c r="B75" s="297"/>
      <c r="C75" s="297"/>
      <c r="D75" s="297"/>
      <c r="E75" s="297"/>
      <c r="F75" s="297"/>
      <c r="G75" s="297"/>
      <c r="H75" s="298"/>
      <c r="I75" s="9"/>
      <c r="J75" s="38"/>
      <c r="K75" s="20"/>
      <c r="L75" s="38"/>
    </row>
    <row r="76" spans="1:12" x14ac:dyDescent="0.35">
      <c r="A76" s="7"/>
      <c r="B76" s="8"/>
      <c r="C76" s="8"/>
      <c r="D76" s="8"/>
      <c r="E76" s="8"/>
      <c r="F76" s="8"/>
      <c r="G76" s="8"/>
      <c r="H76" s="8"/>
      <c r="I76" s="15"/>
      <c r="J76" s="38"/>
      <c r="K76" s="38"/>
      <c r="L76" s="38"/>
    </row>
    <row r="77" spans="1:12" x14ac:dyDescent="0.35">
      <c r="A77" s="299" t="s">
        <v>51</v>
      </c>
      <c r="B77" s="300"/>
      <c r="C77" s="300"/>
      <c r="D77" s="300"/>
      <c r="E77" s="300"/>
      <c r="F77" s="300"/>
      <c r="G77" s="300"/>
      <c r="H77" s="301"/>
      <c r="I77" s="9"/>
      <c r="J77" s="38"/>
      <c r="K77" s="20"/>
      <c r="L77" s="38"/>
    </row>
    <row r="78" spans="1:12" x14ac:dyDescent="0.35">
      <c r="A78" s="39"/>
      <c r="B78" s="40"/>
      <c r="C78" s="40"/>
      <c r="D78" s="40"/>
      <c r="E78" s="40"/>
      <c r="F78" s="40"/>
      <c r="G78" s="40"/>
      <c r="H78" s="40"/>
      <c r="I78" s="38"/>
      <c r="J78" s="38"/>
      <c r="K78" s="38"/>
      <c r="L78" s="38"/>
    </row>
    <row r="79" spans="1:12" ht="29.15" customHeight="1" x14ac:dyDescent="0.35">
      <c r="A79" s="291" t="s">
        <v>98</v>
      </c>
      <c r="B79" s="292"/>
      <c r="C79" s="292"/>
      <c r="D79" s="292"/>
      <c r="E79" s="292"/>
      <c r="F79" s="292"/>
      <c r="G79" s="292"/>
      <c r="H79" s="293"/>
      <c r="I79" s="14"/>
      <c r="J79" s="38"/>
      <c r="K79" s="20"/>
      <c r="L79" s="38"/>
    </row>
    <row r="80" spans="1:12" x14ac:dyDescent="0.35">
      <c r="A80" s="284" t="s">
        <v>79</v>
      </c>
      <c r="B80" s="285"/>
      <c r="C80" s="285"/>
      <c r="D80" s="285"/>
      <c r="E80" s="285"/>
      <c r="F80" s="285"/>
      <c r="G80" s="285"/>
      <c r="H80" s="31"/>
      <c r="I80" s="15"/>
      <c r="J80" s="38"/>
      <c r="K80" s="38"/>
      <c r="L80" s="38"/>
    </row>
    <row r="81" spans="1:12" x14ac:dyDescent="0.35">
      <c r="A81" s="10"/>
      <c r="B81" s="11"/>
      <c r="C81" s="11"/>
      <c r="D81" s="11"/>
      <c r="E81" s="11"/>
      <c r="F81" s="11"/>
      <c r="G81" s="11"/>
      <c r="H81" s="11"/>
      <c r="I81" s="15"/>
      <c r="J81" s="38"/>
      <c r="K81" s="38"/>
      <c r="L81" s="38"/>
    </row>
    <row r="82" spans="1:12" x14ac:dyDescent="0.35">
      <c r="A82" s="16" t="s">
        <v>56</v>
      </c>
      <c r="B82" s="17"/>
      <c r="C82" s="17"/>
      <c r="D82" s="17"/>
      <c r="E82" s="17"/>
      <c r="F82" s="17"/>
      <c r="G82" s="17"/>
      <c r="H82" s="17"/>
      <c r="I82" s="9"/>
      <c r="J82" s="38"/>
      <c r="K82" s="20"/>
      <c r="L82" s="38"/>
    </row>
    <row r="83" spans="1:12" x14ac:dyDescent="0.35">
      <c r="A83" s="12"/>
      <c r="B83" s="13"/>
      <c r="C83" s="13"/>
      <c r="D83" s="13"/>
      <c r="E83" s="13"/>
      <c r="F83" s="13"/>
      <c r="G83" s="13"/>
      <c r="H83" s="13"/>
      <c r="I83" s="15"/>
      <c r="J83" s="38"/>
      <c r="K83" s="38"/>
      <c r="L83" s="38"/>
    </row>
    <row r="84" spans="1:12" x14ac:dyDescent="0.35">
      <c r="A84" s="18" t="s">
        <v>57</v>
      </c>
      <c r="B84" s="19"/>
      <c r="C84" s="19"/>
      <c r="D84" s="19"/>
      <c r="E84" s="19"/>
      <c r="F84" s="19"/>
      <c r="G84" s="19"/>
      <c r="H84" s="19"/>
      <c r="I84" s="9"/>
      <c r="J84" s="38"/>
      <c r="K84" s="20"/>
      <c r="L84" s="38"/>
    </row>
    <row r="85" spans="1:12" x14ac:dyDescent="0.35">
      <c r="A85" s="38"/>
      <c r="B85" s="38"/>
      <c r="C85" s="38"/>
      <c r="D85" s="38"/>
      <c r="E85" s="38"/>
      <c r="F85" s="38"/>
      <c r="G85" s="38"/>
      <c r="H85" s="38"/>
      <c r="I85" s="38"/>
      <c r="J85" s="38"/>
      <c r="K85" s="38"/>
      <c r="L85" s="38"/>
    </row>
    <row r="86" spans="1:12" x14ac:dyDescent="0.35">
      <c r="A86" s="286" t="s">
        <v>99</v>
      </c>
      <c r="B86" s="287"/>
      <c r="C86" s="287"/>
      <c r="D86" s="287"/>
      <c r="E86" s="287"/>
      <c r="F86" s="287"/>
      <c r="G86" s="287"/>
      <c r="H86" s="288"/>
      <c r="I86" s="14"/>
      <c r="J86" s="38"/>
      <c r="K86" s="20"/>
      <c r="L86" s="38"/>
    </row>
    <row r="87" spans="1:12" x14ac:dyDescent="0.35">
      <c r="A87" s="289" t="s">
        <v>82</v>
      </c>
      <c r="B87" s="290"/>
      <c r="C87" s="290"/>
      <c r="D87" s="290"/>
      <c r="E87" s="290"/>
      <c r="F87" s="290"/>
      <c r="G87" s="290"/>
      <c r="H87" s="11"/>
      <c r="I87" s="15"/>
      <c r="J87" s="38"/>
      <c r="K87" s="38"/>
      <c r="L87" s="38"/>
    </row>
    <row r="88" spans="1:12" x14ac:dyDescent="0.35">
      <c r="A88" s="10"/>
      <c r="B88" s="11"/>
      <c r="C88" s="11"/>
      <c r="D88" s="11"/>
      <c r="E88" s="11"/>
      <c r="F88" s="11"/>
      <c r="G88" s="11"/>
      <c r="H88" s="11"/>
      <c r="I88" s="15"/>
      <c r="J88" s="38"/>
      <c r="K88" s="38"/>
      <c r="L88" s="38"/>
    </row>
    <row r="89" spans="1:12" x14ac:dyDescent="0.35">
      <c r="A89" s="16" t="s">
        <v>60</v>
      </c>
      <c r="B89" s="17"/>
      <c r="C89" s="17"/>
      <c r="D89" s="17"/>
      <c r="E89" s="17"/>
      <c r="F89" s="17"/>
      <c r="G89" s="17"/>
      <c r="H89" s="17"/>
      <c r="I89" s="9"/>
      <c r="J89" s="38"/>
      <c r="K89" s="20"/>
      <c r="L89" s="38"/>
    </row>
    <row r="90" spans="1:12" x14ac:dyDescent="0.35">
      <c r="A90" s="12"/>
      <c r="B90" s="13"/>
      <c r="C90" s="13"/>
      <c r="D90" s="13"/>
      <c r="E90" s="13"/>
      <c r="F90" s="13"/>
      <c r="G90" s="13"/>
      <c r="H90" s="13"/>
      <c r="I90" s="15"/>
      <c r="J90" s="38"/>
      <c r="K90" s="38"/>
      <c r="L90" s="38"/>
    </row>
    <row r="91" spans="1:12" x14ac:dyDescent="0.35">
      <c r="A91" s="18" t="s">
        <v>61</v>
      </c>
      <c r="B91" s="19"/>
      <c r="C91" s="19"/>
      <c r="D91" s="19"/>
      <c r="E91" s="19"/>
      <c r="F91" s="19"/>
      <c r="G91" s="19"/>
      <c r="H91" s="19"/>
      <c r="I91" s="9"/>
      <c r="J91" s="38"/>
      <c r="K91" s="20"/>
      <c r="L91" s="38"/>
    </row>
    <row r="92" spans="1:12" x14ac:dyDescent="0.35">
      <c r="A92" s="38"/>
      <c r="B92" s="38"/>
      <c r="C92" s="38"/>
      <c r="D92" s="38"/>
      <c r="E92" s="38"/>
      <c r="F92" s="38"/>
      <c r="G92" s="38"/>
      <c r="H92" s="38"/>
      <c r="I92" s="38"/>
      <c r="J92" s="38"/>
      <c r="K92" s="38"/>
      <c r="L92" s="38"/>
    </row>
    <row r="96" spans="1:12" x14ac:dyDescent="0.35">
      <c r="A96" t="s">
        <v>16</v>
      </c>
    </row>
    <row r="97" spans="1:1" x14ac:dyDescent="0.35">
      <c r="A97" t="s">
        <v>24</v>
      </c>
    </row>
    <row r="98" spans="1:1" x14ac:dyDescent="0.35">
      <c r="A98" t="s">
        <v>25</v>
      </c>
    </row>
    <row r="100" spans="1:1" x14ac:dyDescent="0.35">
      <c r="A100" t="s">
        <v>17</v>
      </c>
    </row>
    <row r="104" spans="1:1" x14ac:dyDescent="0.35">
      <c r="A104" t="s">
        <v>21</v>
      </c>
    </row>
    <row r="105" spans="1:1" x14ac:dyDescent="0.35">
      <c r="A105" t="s">
        <v>22</v>
      </c>
    </row>
    <row r="108" spans="1:1" x14ac:dyDescent="0.35">
      <c r="A108" t="s">
        <v>18</v>
      </c>
    </row>
    <row r="113" spans="1:1" x14ac:dyDescent="0.35">
      <c r="A113" t="s">
        <v>19</v>
      </c>
    </row>
    <row r="114" spans="1:1" x14ac:dyDescent="0.35">
      <c r="A114" t="s">
        <v>23</v>
      </c>
    </row>
    <row r="115" spans="1:1" x14ac:dyDescent="0.35">
      <c r="A115" t="s">
        <v>41</v>
      </c>
    </row>
    <row r="116" spans="1:1" x14ac:dyDescent="0.35">
      <c r="A116" t="s">
        <v>42</v>
      </c>
    </row>
    <row r="118" spans="1:1" x14ac:dyDescent="0.35">
      <c r="A118" t="s">
        <v>20</v>
      </c>
    </row>
  </sheetData>
  <mergeCells count="35">
    <mergeCell ref="A2:I2"/>
    <mergeCell ref="A27:I27"/>
    <mergeCell ref="A30:H30"/>
    <mergeCell ref="A32:H32"/>
    <mergeCell ref="A34:H34"/>
    <mergeCell ref="A12:G12"/>
    <mergeCell ref="A18:H18"/>
    <mergeCell ref="A19:G19"/>
    <mergeCell ref="A5:H5"/>
    <mergeCell ref="A29:H29"/>
    <mergeCell ref="A4:H4"/>
    <mergeCell ref="A7:H7"/>
    <mergeCell ref="A9:H9"/>
    <mergeCell ref="A11:H11"/>
    <mergeCell ref="A6:G6"/>
    <mergeCell ref="A52:I52"/>
    <mergeCell ref="A54:H54"/>
    <mergeCell ref="A55:H55"/>
    <mergeCell ref="A44:G44"/>
    <mergeCell ref="A36:H36"/>
    <mergeCell ref="A37:G37"/>
    <mergeCell ref="A43:H43"/>
    <mergeCell ref="A70:I70"/>
    <mergeCell ref="A57:H57"/>
    <mergeCell ref="A59:H59"/>
    <mergeCell ref="A61:H61"/>
    <mergeCell ref="A62:G62"/>
    <mergeCell ref="A80:G80"/>
    <mergeCell ref="A86:H86"/>
    <mergeCell ref="A87:G87"/>
    <mergeCell ref="A72:H72"/>
    <mergeCell ref="A73:H73"/>
    <mergeCell ref="A75:H75"/>
    <mergeCell ref="A77:H77"/>
    <mergeCell ref="A79:H7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'Drop downs'!$A$2:$A$6</xm:f>
          </x14:formula1>
          <xm:sqref>I4</xm:sqref>
        </x14:dataValidation>
        <x14:dataValidation type="list" allowBlank="1" showInputMessage="1" showErrorMessage="1" xr:uid="{00000000-0002-0000-0900-000001000000}">
          <x14:formula1>
            <xm:f>'Drop downs'!$G$2:$G$3</xm:f>
          </x14:formula1>
          <xm:sqref>I9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9" tint="0.59999389629810485"/>
  </sheetPr>
  <dimension ref="A1:R131"/>
  <sheetViews>
    <sheetView zoomScale="110" zoomScaleNormal="110" workbookViewId="0">
      <selection activeCell="J4" sqref="J4"/>
    </sheetView>
  </sheetViews>
  <sheetFormatPr defaultRowHeight="14.5" x14ac:dyDescent="0.35"/>
  <cols>
    <col min="1" max="1" width="12.81640625" customWidth="1"/>
    <col min="7" max="7" width="12.1796875" customWidth="1"/>
    <col min="9" max="9" width="16.54296875" customWidth="1"/>
    <col min="10" max="10" width="15.1796875" customWidth="1"/>
  </cols>
  <sheetData>
    <row r="1" spans="1:18" ht="18.5" x14ac:dyDescent="0.45">
      <c r="A1" s="59" t="s">
        <v>146</v>
      </c>
      <c r="B1" s="44"/>
      <c r="C1" s="44"/>
      <c r="D1" s="44"/>
      <c r="E1" s="44"/>
      <c r="F1" s="44"/>
      <c r="G1" s="44"/>
      <c r="H1" s="44"/>
      <c r="I1" s="44"/>
      <c r="J1" s="44"/>
      <c r="K1" s="44"/>
      <c r="L1" s="44"/>
    </row>
    <row r="2" spans="1:18" x14ac:dyDescent="0.35">
      <c r="A2" s="308" t="s">
        <v>164</v>
      </c>
      <c r="B2" s="309"/>
      <c r="C2" s="309"/>
      <c r="D2" s="309"/>
      <c r="E2" s="309"/>
      <c r="F2" s="309"/>
      <c r="G2" s="309"/>
      <c r="H2" s="309"/>
      <c r="I2" s="310"/>
      <c r="J2" s="44"/>
      <c r="K2" s="44"/>
      <c r="L2" s="44"/>
    </row>
    <row r="3" spans="1:18" x14ac:dyDescent="0.35">
      <c r="A3" s="44"/>
      <c r="B3" s="44"/>
      <c r="C3" s="44"/>
      <c r="D3" s="44"/>
      <c r="E3" s="44"/>
      <c r="F3" s="44"/>
      <c r="G3" s="44"/>
      <c r="H3" s="44"/>
      <c r="I3" s="44"/>
      <c r="J3" s="44"/>
      <c r="K3" s="44" t="s">
        <v>62</v>
      </c>
      <c r="L3" s="44"/>
      <c r="R3" t="s">
        <v>101</v>
      </c>
    </row>
    <row r="4" spans="1:18" x14ac:dyDescent="0.35">
      <c r="A4" s="42" t="s">
        <v>156</v>
      </c>
      <c r="B4" s="43"/>
      <c r="C4" s="43"/>
      <c r="D4" s="43"/>
      <c r="E4" s="43"/>
      <c r="F4" s="43"/>
      <c r="G4" s="43"/>
      <c r="H4" s="43"/>
      <c r="I4" s="9" t="s">
        <v>28</v>
      </c>
      <c r="J4" s="44"/>
      <c r="K4" s="20">
        <f>IF(I4="yes",2,0)</f>
        <v>0</v>
      </c>
      <c r="L4" s="44"/>
    </row>
    <row r="5" spans="1:18" x14ac:dyDescent="0.35">
      <c r="A5" s="50" t="str">
        <f>IF(I4="no change or n/a", "Go to question 2", IF(I4="","","Please specify"))</f>
        <v>Please specify</v>
      </c>
      <c r="B5" s="61"/>
      <c r="C5" s="61"/>
      <c r="D5" s="11"/>
      <c r="E5" s="11"/>
      <c r="F5" s="11"/>
      <c r="G5" s="11"/>
      <c r="H5" s="11"/>
      <c r="I5" s="15"/>
      <c r="J5" s="44"/>
      <c r="K5" s="44"/>
      <c r="L5" s="44"/>
    </row>
    <row r="6" spans="1:18" x14ac:dyDescent="0.35">
      <c r="A6" s="60" t="str">
        <f>IF(A5="Please specify", "Tick one or more as appropriate","")</f>
        <v>Tick one or more as appropriate</v>
      </c>
      <c r="B6" s="11"/>
      <c r="C6" s="11"/>
      <c r="D6" s="11"/>
      <c r="E6" s="11"/>
      <c r="F6" s="11"/>
      <c r="G6" s="11"/>
      <c r="H6" s="11"/>
      <c r="I6" s="15"/>
      <c r="J6" s="44"/>
      <c r="K6" s="44"/>
      <c r="L6" s="44"/>
      <c r="R6" t="b">
        <v>0</v>
      </c>
    </row>
    <row r="7" spans="1:18" x14ac:dyDescent="0.35">
      <c r="A7" s="10"/>
      <c r="B7" s="11"/>
      <c r="C7" s="11"/>
      <c r="D7" s="11"/>
      <c r="E7" s="11"/>
      <c r="F7" s="11"/>
      <c r="G7" s="11"/>
      <c r="H7" s="11"/>
      <c r="I7" s="15"/>
      <c r="J7" s="44"/>
      <c r="K7" s="45">
        <f>IF(R6,1,0)</f>
        <v>0</v>
      </c>
      <c r="L7" s="44"/>
      <c r="R7" t="b">
        <v>0</v>
      </c>
    </row>
    <row r="8" spans="1:18" x14ac:dyDescent="0.35">
      <c r="A8" s="10"/>
      <c r="B8" s="11"/>
      <c r="C8" s="11"/>
      <c r="D8" s="11"/>
      <c r="E8" s="11"/>
      <c r="F8" s="11"/>
      <c r="G8" s="11"/>
      <c r="H8" s="11"/>
      <c r="I8" s="15"/>
      <c r="J8" s="44"/>
      <c r="K8" s="46">
        <f t="shared" ref="K8:K10" si="0">IF(R7,1,0)</f>
        <v>0</v>
      </c>
      <c r="L8" s="44"/>
      <c r="R8" t="b">
        <v>0</v>
      </c>
    </row>
    <row r="9" spans="1:18" x14ac:dyDescent="0.35">
      <c r="A9" s="10"/>
      <c r="B9" s="11"/>
      <c r="C9" s="11"/>
      <c r="D9" s="11"/>
      <c r="E9" s="11"/>
      <c r="F9" s="11"/>
      <c r="G9" s="11"/>
      <c r="H9" s="11"/>
      <c r="I9" s="15"/>
      <c r="J9" s="44"/>
      <c r="K9" s="46">
        <f t="shared" si="0"/>
        <v>0</v>
      </c>
      <c r="L9" s="44"/>
      <c r="R9" t="b">
        <v>0</v>
      </c>
    </row>
    <row r="10" spans="1:18" x14ac:dyDescent="0.35">
      <c r="A10" s="10"/>
      <c r="B10" s="11"/>
      <c r="C10" s="11"/>
      <c r="D10" s="11"/>
      <c r="E10" s="11"/>
      <c r="F10" s="11"/>
      <c r="G10" s="11"/>
      <c r="H10" s="11"/>
      <c r="I10" s="15"/>
      <c r="J10" s="44"/>
      <c r="K10" s="47">
        <f t="shared" si="0"/>
        <v>0</v>
      </c>
      <c r="L10" s="44"/>
    </row>
    <row r="11" spans="1:18" x14ac:dyDescent="0.35">
      <c r="A11" s="10"/>
      <c r="B11" s="11"/>
      <c r="C11" s="11"/>
      <c r="D11" s="11"/>
      <c r="E11" s="11"/>
      <c r="F11" s="11"/>
      <c r="G11" s="11"/>
      <c r="H11" s="11"/>
      <c r="I11" s="15"/>
      <c r="J11" s="44"/>
      <c r="K11" s="44"/>
      <c r="L11" s="44"/>
    </row>
    <row r="12" spans="1:18" x14ac:dyDescent="0.35">
      <c r="A12" s="10"/>
      <c r="B12" s="11"/>
      <c r="C12" s="11"/>
      <c r="D12" s="11"/>
      <c r="E12" s="11"/>
      <c r="F12" s="11"/>
      <c r="G12" s="11"/>
      <c r="H12" s="11"/>
      <c r="I12" s="15"/>
      <c r="J12" s="44"/>
      <c r="K12" s="44"/>
      <c r="L12" s="44"/>
    </row>
    <row r="13" spans="1:18" x14ac:dyDescent="0.35">
      <c r="A13" s="16" t="s">
        <v>104</v>
      </c>
      <c r="B13" s="11"/>
      <c r="C13" s="11"/>
      <c r="D13" s="11"/>
      <c r="E13" s="11"/>
      <c r="F13" s="11"/>
      <c r="G13" s="11"/>
      <c r="H13" s="11"/>
      <c r="I13" s="9">
        <v>2000</v>
      </c>
      <c r="J13" s="44"/>
      <c r="K13" s="20">
        <f>IF(I13&gt;250,1,0)</f>
        <v>1</v>
      </c>
      <c r="L13" s="44"/>
    </row>
    <row r="14" spans="1:18" x14ac:dyDescent="0.35">
      <c r="A14" s="10"/>
      <c r="B14" s="11"/>
      <c r="C14" s="11"/>
      <c r="D14" s="11"/>
      <c r="E14" s="11"/>
      <c r="F14" s="11"/>
      <c r="G14" s="11"/>
      <c r="H14" s="11"/>
      <c r="I14" s="15"/>
      <c r="J14" s="44"/>
      <c r="K14" s="44"/>
      <c r="L14" s="44"/>
    </row>
    <row r="15" spans="1:18" x14ac:dyDescent="0.35">
      <c r="A15" s="18" t="s">
        <v>105</v>
      </c>
      <c r="B15" s="19"/>
      <c r="C15" s="19"/>
      <c r="D15" s="19"/>
      <c r="E15" s="19"/>
      <c r="F15" s="19"/>
      <c r="G15" s="19"/>
      <c r="H15" s="19"/>
      <c r="I15" s="9" t="s">
        <v>102</v>
      </c>
      <c r="J15" s="44"/>
      <c r="K15" s="20">
        <f>IF(I15="yes",((K4+K13)*2),(K4+K13))</f>
        <v>2</v>
      </c>
      <c r="L15" s="44"/>
    </row>
    <row r="16" spans="1:18" x14ac:dyDescent="0.35">
      <c r="A16" s="44"/>
      <c r="B16" s="44"/>
      <c r="C16" s="44"/>
      <c r="D16" s="44"/>
      <c r="E16" s="44"/>
      <c r="F16" s="44"/>
      <c r="G16" s="44"/>
      <c r="H16" s="44"/>
      <c r="I16" s="44"/>
      <c r="J16" s="44"/>
      <c r="K16" s="44"/>
      <c r="L16" s="44"/>
    </row>
    <row r="17" spans="1:12" x14ac:dyDescent="0.35">
      <c r="A17" s="42" t="s">
        <v>157</v>
      </c>
      <c r="B17" s="43"/>
      <c r="C17" s="43"/>
      <c r="D17" s="43"/>
      <c r="E17" s="43"/>
      <c r="F17" s="43"/>
      <c r="G17" s="43"/>
      <c r="H17" s="43"/>
      <c r="I17" s="9" t="s">
        <v>102</v>
      </c>
      <c r="J17" s="44"/>
      <c r="K17" s="20">
        <f>IF(I17="yes",-2,0)</f>
        <v>-2</v>
      </c>
      <c r="L17" s="44"/>
    </row>
    <row r="18" spans="1:12" x14ac:dyDescent="0.35">
      <c r="A18" s="50" t="str">
        <f>IF(I17="yes","Please specify",IF(I17="","","Go to the question 3"))</f>
        <v>Please specify</v>
      </c>
      <c r="B18" s="11"/>
      <c r="C18" s="11"/>
      <c r="D18" s="11"/>
      <c r="E18" s="11"/>
      <c r="F18" s="11"/>
      <c r="G18" s="11"/>
      <c r="H18" s="11"/>
      <c r="I18" s="15"/>
      <c r="J18" s="44"/>
      <c r="K18" s="44"/>
      <c r="L18" s="44"/>
    </row>
    <row r="19" spans="1:12" x14ac:dyDescent="0.35">
      <c r="A19" s="16"/>
      <c r="B19" s="11"/>
      <c r="C19" s="11"/>
      <c r="D19" s="11"/>
      <c r="E19" s="11"/>
      <c r="F19" s="11"/>
      <c r="G19" s="11"/>
      <c r="H19" s="11"/>
      <c r="I19" s="15"/>
      <c r="J19" s="44"/>
      <c r="K19" s="44"/>
      <c r="L19" s="44"/>
    </row>
    <row r="20" spans="1:12" x14ac:dyDescent="0.35">
      <c r="A20" s="10"/>
      <c r="B20" s="11"/>
      <c r="C20" s="11"/>
      <c r="D20" s="11"/>
      <c r="E20" s="11"/>
      <c r="F20" s="11"/>
      <c r="G20" s="11"/>
      <c r="H20" s="11"/>
      <c r="I20" s="15"/>
      <c r="J20" s="44"/>
      <c r="K20" s="44"/>
      <c r="L20" s="44"/>
    </row>
    <row r="21" spans="1:12" x14ac:dyDescent="0.35">
      <c r="A21" s="10"/>
      <c r="B21" s="11"/>
      <c r="C21" s="11"/>
      <c r="D21" s="11"/>
      <c r="E21" s="11"/>
      <c r="F21" s="11"/>
      <c r="G21" s="11"/>
      <c r="H21" s="11"/>
      <c r="I21" s="15"/>
      <c r="J21" s="44"/>
      <c r="K21" s="44"/>
      <c r="L21" s="44"/>
    </row>
    <row r="22" spans="1:12" x14ac:dyDescent="0.35">
      <c r="A22" s="10"/>
      <c r="B22" s="11"/>
      <c r="C22" s="11"/>
      <c r="D22" s="11"/>
      <c r="E22" s="11"/>
      <c r="F22" s="11"/>
      <c r="G22" s="11"/>
      <c r="H22" s="11"/>
      <c r="I22" s="15"/>
      <c r="J22" s="44"/>
      <c r="K22" s="44"/>
      <c r="L22" s="44"/>
    </row>
    <row r="23" spans="1:12" x14ac:dyDescent="0.35">
      <c r="A23" s="16" t="s">
        <v>158</v>
      </c>
      <c r="B23" s="11"/>
      <c r="C23" s="11"/>
      <c r="D23" s="11"/>
      <c r="E23" s="11"/>
      <c r="F23" s="11"/>
      <c r="G23" s="11"/>
      <c r="H23" s="11"/>
      <c r="I23" s="9"/>
      <c r="J23" s="44"/>
      <c r="K23" s="20">
        <f>IF(I23&gt;250,-1,0)</f>
        <v>0</v>
      </c>
      <c r="L23" s="44"/>
    </row>
    <row r="24" spans="1:12" x14ac:dyDescent="0.35">
      <c r="A24" s="10"/>
      <c r="B24" s="11"/>
      <c r="C24" s="11"/>
      <c r="D24" s="11"/>
      <c r="E24" s="11"/>
      <c r="F24" s="11"/>
      <c r="G24" s="11"/>
      <c r="H24" s="11"/>
      <c r="I24" s="15"/>
      <c r="J24" s="44"/>
      <c r="K24" s="44"/>
      <c r="L24" s="44"/>
    </row>
    <row r="25" spans="1:12" x14ac:dyDescent="0.35">
      <c r="A25" s="16" t="s">
        <v>159</v>
      </c>
      <c r="B25" s="11"/>
      <c r="C25" s="11"/>
      <c r="D25" s="11"/>
      <c r="E25" s="11"/>
      <c r="F25" s="11"/>
      <c r="G25" s="11"/>
      <c r="H25" s="11"/>
      <c r="I25" s="9"/>
      <c r="J25" s="44"/>
      <c r="K25" s="20">
        <f>IF(I25="yes",((K17+K23)*2),(K17+K23))</f>
        <v>-2</v>
      </c>
      <c r="L25" s="44"/>
    </row>
    <row r="26" spans="1:12" x14ac:dyDescent="0.35">
      <c r="A26" s="18"/>
      <c r="B26" s="19"/>
      <c r="C26" s="19"/>
      <c r="D26" s="19"/>
      <c r="E26" s="19"/>
      <c r="F26" s="19"/>
      <c r="G26" s="19"/>
      <c r="H26" s="19"/>
      <c r="I26" s="52"/>
      <c r="J26" s="44"/>
      <c r="K26" s="44"/>
      <c r="L26" s="44"/>
    </row>
    <row r="27" spans="1:12" x14ac:dyDescent="0.35">
      <c r="A27" s="44"/>
      <c r="B27" s="44"/>
      <c r="C27" s="44"/>
      <c r="D27" s="44"/>
      <c r="E27" s="44"/>
      <c r="F27" s="44"/>
      <c r="G27" s="44"/>
      <c r="H27" s="44"/>
      <c r="I27" s="44"/>
      <c r="J27" s="44"/>
      <c r="K27" s="44"/>
      <c r="L27" s="44"/>
    </row>
    <row r="28" spans="1:12" x14ac:dyDescent="0.35">
      <c r="A28" s="42" t="s">
        <v>160</v>
      </c>
      <c r="B28" s="43"/>
      <c r="C28" s="43"/>
      <c r="D28" s="43"/>
      <c r="E28" s="43"/>
      <c r="F28" s="43"/>
      <c r="G28" s="43"/>
      <c r="H28" s="43"/>
      <c r="I28" s="9" t="s">
        <v>102</v>
      </c>
      <c r="J28" s="44"/>
      <c r="K28" s="44"/>
      <c r="L28" s="44"/>
    </row>
    <row r="29" spans="1:12" x14ac:dyDescent="0.35">
      <c r="A29" s="50" t="str">
        <f>IF(I28="yes","Please specify",IF(I28="","","Go to the next section"))</f>
        <v>Please specify</v>
      </c>
      <c r="B29" s="11"/>
      <c r="C29" s="11"/>
      <c r="D29" s="11"/>
      <c r="E29" s="11"/>
      <c r="F29" s="11"/>
      <c r="G29" s="11"/>
      <c r="H29" s="11"/>
      <c r="I29" s="15"/>
      <c r="J29" s="44"/>
      <c r="K29" s="44"/>
      <c r="L29" s="44"/>
    </row>
    <row r="30" spans="1:12" x14ac:dyDescent="0.35">
      <c r="A30" s="10"/>
      <c r="B30" s="11"/>
      <c r="C30" s="11"/>
      <c r="D30" s="11"/>
      <c r="E30" s="11"/>
      <c r="F30" s="11"/>
      <c r="G30" s="11"/>
      <c r="H30" s="11"/>
      <c r="I30" s="15"/>
      <c r="J30" s="44"/>
      <c r="K30" s="44"/>
      <c r="L30" s="44"/>
    </row>
    <row r="31" spans="1:12" x14ac:dyDescent="0.35">
      <c r="A31" s="10"/>
      <c r="B31" s="11"/>
      <c r="C31" s="11"/>
      <c r="D31" s="11"/>
      <c r="E31" s="11"/>
      <c r="F31" s="11"/>
      <c r="G31" s="11"/>
      <c r="H31" s="11"/>
      <c r="I31" s="15"/>
      <c r="J31" s="44"/>
      <c r="K31" s="44"/>
      <c r="L31" s="44"/>
    </row>
    <row r="32" spans="1:12" x14ac:dyDescent="0.35">
      <c r="A32" s="10"/>
      <c r="B32" s="11"/>
      <c r="C32" s="11"/>
      <c r="D32" s="11"/>
      <c r="E32" s="11"/>
      <c r="F32" s="11"/>
      <c r="G32" s="11"/>
      <c r="H32" s="11"/>
      <c r="I32" s="15"/>
      <c r="J32" s="44"/>
      <c r="K32" s="44"/>
      <c r="L32" s="44"/>
    </row>
    <row r="33" spans="1:12" x14ac:dyDescent="0.35">
      <c r="A33" s="10"/>
      <c r="B33" s="11"/>
      <c r="C33" s="11"/>
      <c r="D33" s="11"/>
      <c r="E33" s="11"/>
      <c r="F33" s="11"/>
      <c r="G33" s="11"/>
      <c r="H33" s="11"/>
      <c r="I33" s="15"/>
      <c r="J33" s="44"/>
      <c r="K33" s="44"/>
      <c r="L33" s="44"/>
    </row>
    <row r="34" spans="1:12" x14ac:dyDescent="0.35">
      <c r="A34" s="16" t="s">
        <v>161</v>
      </c>
      <c r="B34" s="11"/>
      <c r="C34" s="11"/>
      <c r="D34" s="11"/>
      <c r="E34" s="11"/>
      <c r="F34" s="11"/>
      <c r="G34" s="11"/>
      <c r="H34" s="11"/>
      <c r="I34" s="9"/>
      <c r="J34" s="44"/>
      <c r="K34" s="44"/>
      <c r="L34" s="44"/>
    </row>
    <row r="35" spans="1:12" x14ac:dyDescent="0.35">
      <c r="A35" s="51"/>
      <c r="B35" s="19"/>
      <c r="C35" s="19"/>
      <c r="D35" s="19"/>
      <c r="E35" s="19"/>
      <c r="F35" s="19"/>
      <c r="G35" s="19"/>
      <c r="H35" s="19"/>
      <c r="I35" s="52"/>
      <c r="J35" s="44"/>
      <c r="K35" s="44"/>
      <c r="L35" s="44"/>
    </row>
    <row r="36" spans="1:12" x14ac:dyDescent="0.35">
      <c r="A36" s="44"/>
      <c r="B36" s="44"/>
      <c r="C36" s="44"/>
      <c r="D36" s="44"/>
      <c r="E36" s="44"/>
      <c r="F36" s="44"/>
      <c r="G36" s="44"/>
      <c r="H36" s="44"/>
      <c r="I36" s="44"/>
      <c r="J36" s="44"/>
      <c r="K36" s="44"/>
      <c r="L36" s="44"/>
    </row>
    <row r="37" spans="1:12" x14ac:dyDescent="0.35">
      <c r="A37" s="44"/>
      <c r="B37" s="44"/>
      <c r="C37" s="44"/>
      <c r="D37" s="44"/>
      <c r="E37" s="44"/>
      <c r="F37" s="44"/>
      <c r="G37" s="44"/>
      <c r="H37" s="44"/>
      <c r="I37" s="44"/>
      <c r="J37" s="44"/>
      <c r="K37" s="44"/>
      <c r="L37" s="44"/>
    </row>
    <row r="38" spans="1:12" x14ac:dyDescent="0.35">
      <c r="A38" s="44"/>
      <c r="B38" s="44"/>
      <c r="C38" s="44"/>
      <c r="D38" s="44"/>
      <c r="E38" s="44"/>
      <c r="F38" s="44"/>
      <c r="G38" s="44"/>
      <c r="H38" s="44"/>
      <c r="I38" s="44"/>
      <c r="J38" s="44"/>
      <c r="K38" s="44"/>
      <c r="L38" s="44"/>
    </row>
    <row r="39" spans="1:12" x14ac:dyDescent="0.35">
      <c r="A39" s="44"/>
      <c r="B39" s="44"/>
      <c r="C39" s="44"/>
      <c r="D39" s="44"/>
      <c r="E39" s="44"/>
      <c r="F39" s="44"/>
      <c r="G39" s="44"/>
      <c r="H39" s="44"/>
      <c r="I39" s="44"/>
      <c r="J39" s="44"/>
      <c r="K39" s="44"/>
      <c r="L39" s="44"/>
    </row>
    <row r="40" spans="1:12" x14ac:dyDescent="0.35">
      <c r="A40" s="44"/>
      <c r="B40" s="44"/>
      <c r="C40" s="44"/>
      <c r="D40" s="44"/>
      <c r="E40" s="44"/>
      <c r="F40" s="44"/>
      <c r="G40" s="44"/>
      <c r="H40" s="44"/>
      <c r="I40" s="44"/>
      <c r="J40" s="44"/>
      <c r="K40" s="44"/>
      <c r="L40" s="44"/>
    </row>
    <row r="41" spans="1:12" x14ac:dyDescent="0.35">
      <c r="A41" s="44"/>
      <c r="B41" s="44"/>
      <c r="C41" s="44"/>
      <c r="D41" s="44"/>
      <c r="E41" s="44"/>
      <c r="F41" s="44"/>
      <c r="G41" s="44"/>
      <c r="H41" s="44"/>
      <c r="I41" s="44"/>
      <c r="J41" s="44"/>
      <c r="K41" s="44"/>
      <c r="L41" s="44"/>
    </row>
    <row r="42" spans="1:12" ht="18.5" x14ac:dyDescent="0.45">
      <c r="A42" s="59" t="s">
        <v>147</v>
      </c>
      <c r="B42" s="44"/>
      <c r="C42" s="44"/>
      <c r="D42" s="44"/>
      <c r="E42" s="44"/>
      <c r="F42" s="44"/>
      <c r="G42" s="44"/>
      <c r="H42" s="44"/>
      <c r="I42" s="44"/>
      <c r="J42" s="44"/>
      <c r="L42" s="44"/>
    </row>
    <row r="43" spans="1:12" x14ac:dyDescent="0.35">
      <c r="A43" s="308" t="s">
        <v>162</v>
      </c>
      <c r="B43" s="309"/>
      <c r="C43" s="309"/>
      <c r="D43" s="309"/>
      <c r="E43" s="309"/>
      <c r="F43" s="309"/>
      <c r="G43" s="309"/>
      <c r="H43" s="309"/>
      <c r="I43" s="310"/>
      <c r="J43" s="44"/>
      <c r="L43" s="44"/>
    </row>
    <row r="44" spans="1:12" x14ac:dyDescent="0.35">
      <c r="A44" s="44"/>
      <c r="B44" s="44"/>
      <c r="C44" s="44"/>
      <c r="D44" s="44"/>
      <c r="E44" s="44"/>
      <c r="F44" s="44"/>
      <c r="G44" s="44"/>
      <c r="H44" s="44"/>
      <c r="I44" s="44"/>
      <c r="J44" s="44"/>
      <c r="K44" s="44"/>
    </row>
    <row r="45" spans="1:12" x14ac:dyDescent="0.35">
      <c r="A45" s="42" t="s">
        <v>163</v>
      </c>
      <c r="B45" s="43"/>
      <c r="C45" s="43"/>
      <c r="D45" s="43"/>
      <c r="E45" s="43"/>
      <c r="F45" s="43"/>
      <c r="G45" s="43"/>
      <c r="H45" s="43"/>
      <c r="I45" s="9"/>
      <c r="J45" s="44"/>
      <c r="K45" s="44"/>
      <c r="L45" s="44"/>
    </row>
    <row r="46" spans="1:12" x14ac:dyDescent="0.35">
      <c r="A46" s="50" t="str">
        <f>IF(I45="","", IF(I45="no change or n/a", "Go to question 2","Tick the reason(s) why:"))</f>
        <v/>
      </c>
      <c r="B46" s="11"/>
      <c r="C46" s="11"/>
      <c r="D46" s="11"/>
      <c r="E46" s="11"/>
      <c r="F46" s="11"/>
      <c r="G46" s="11"/>
      <c r="H46" s="11"/>
      <c r="I46" s="15"/>
      <c r="J46" s="44"/>
      <c r="K46" s="44"/>
      <c r="L46" s="44"/>
    </row>
    <row r="47" spans="1:12" x14ac:dyDescent="0.35">
      <c r="A47" s="58" t="s">
        <v>106</v>
      </c>
      <c r="B47" s="11"/>
      <c r="C47" s="11"/>
      <c r="D47" s="55" t="s">
        <v>107</v>
      </c>
      <c r="E47" s="11"/>
      <c r="F47" s="11"/>
      <c r="G47" s="55" t="s">
        <v>142</v>
      </c>
      <c r="H47" s="11"/>
      <c r="I47" s="15"/>
      <c r="J47" s="44"/>
      <c r="K47" s="44"/>
      <c r="L47" s="44"/>
    </row>
    <row r="48" spans="1:12" x14ac:dyDescent="0.35">
      <c r="A48" s="10"/>
      <c r="B48" s="11"/>
      <c r="C48" s="11"/>
      <c r="D48" s="55"/>
      <c r="E48" s="11"/>
      <c r="F48" s="11"/>
      <c r="G48" s="11"/>
      <c r="H48" s="11"/>
      <c r="I48" s="15"/>
      <c r="J48" s="44"/>
      <c r="K48" s="44"/>
      <c r="L48" s="44"/>
    </row>
    <row r="49" spans="1:12" x14ac:dyDescent="0.35">
      <c r="A49" s="10"/>
      <c r="B49" s="11"/>
      <c r="C49" s="11"/>
      <c r="D49" s="11"/>
      <c r="E49" s="11"/>
      <c r="F49" s="11"/>
      <c r="G49" s="11"/>
      <c r="H49" s="11"/>
      <c r="I49" s="15"/>
      <c r="J49" s="44"/>
      <c r="K49" s="44"/>
      <c r="L49" s="44"/>
    </row>
    <row r="50" spans="1:12" x14ac:dyDescent="0.35">
      <c r="A50" s="10"/>
      <c r="B50" s="11"/>
      <c r="C50" s="11"/>
      <c r="D50" s="11"/>
      <c r="E50" s="11"/>
      <c r="F50" s="11"/>
      <c r="G50" s="11"/>
      <c r="H50" s="11"/>
      <c r="I50" s="15"/>
      <c r="J50" s="44"/>
      <c r="K50" s="44"/>
      <c r="L50" s="44"/>
    </row>
    <row r="51" spans="1:12" x14ac:dyDescent="0.35">
      <c r="A51" s="10"/>
      <c r="B51" s="11"/>
      <c r="C51" s="11"/>
      <c r="D51" s="11"/>
      <c r="E51" s="11"/>
      <c r="F51" s="11"/>
      <c r="G51" s="11"/>
      <c r="H51" s="11"/>
      <c r="I51" s="15"/>
      <c r="J51" s="44"/>
      <c r="K51" s="44"/>
      <c r="L51" s="44"/>
    </row>
    <row r="52" spans="1:12" x14ac:dyDescent="0.35">
      <c r="A52" s="16" t="s">
        <v>143</v>
      </c>
      <c r="B52" s="11"/>
      <c r="C52" s="11"/>
      <c r="D52" s="11"/>
      <c r="E52" s="11"/>
      <c r="F52" s="11"/>
      <c r="G52" s="11"/>
      <c r="H52" s="11"/>
      <c r="I52" s="9"/>
      <c r="J52" s="44"/>
      <c r="K52" s="44"/>
      <c r="L52" s="44"/>
    </row>
    <row r="53" spans="1:12" x14ac:dyDescent="0.35">
      <c r="A53" s="10"/>
      <c r="B53" s="11"/>
      <c r="C53" s="11"/>
      <c r="D53" s="11"/>
      <c r="E53" s="11"/>
      <c r="F53" s="11"/>
      <c r="G53" s="11"/>
      <c r="H53" s="11"/>
      <c r="I53" s="15"/>
      <c r="J53" s="44"/>
      <c r="K53" s="44"/>
      <c r="L53" s="44"/>
    </row>
    <row r="54" spans="1:12" x14ac:dyDescent="0.35">
      <c r="A54" s="16" t="s">
        <v>144</v>
      </c>
      <c r="B54" s="11"/>
      <c r="C54" s="11"/>
      <c r="D54" s="11"/>
      <c r="E54" s="11"/>
      <c r="F54" s="11"/>
      <c r="G54" s="11"/>
      <c r="H54" s="11"/>
      <c r="I54" s="9"/>
      <c r="J54" s="44"/>
      <c r="K54" s="44"/>
      <c r="L54" s="44"/>
    </row>
    <row r="55" spans="1:12" x14ac:dyDescent="0.35">
      <c r="A55" s="18"/>
      <c r="B55" s="19"/>
      <c r="C55" s="19"/>
      <c r="D55" s="19"/>
      <c r="E55" s="19"/>
      <c r="F55" s="19"/>
      <c r="G55" s="19"/>
      <c r="H55" s="19"/>
      <c r="I55" s="52"/>
      <c r="J55" s="44"/>
      <c r="K55" s="44"/>
      <c r="L55" s="44"/>
    </row>
    <row r="56" spans="1:12" x14ac:dyDescent="0.35">
      <c r="A56" s="44"/>
      <c r="B56" s="44"/>
      <c r="C56" s="44"/>
      <c r="D56" s="44"/>
      <c r="E56" s="44"/>
      <c r="F56" s="44"/>
      <c r="G56" s="44"/>
      <c r="H56" s="44"/>
      <c r="I56" s="44"/>
      <c r="J56" s="44"/>
      <c r="K56" s="44"/>
      <c r="L56" s="44"/>
    </row>
    <row r="57" spans="1:12" x14ac:dyDescent="0.35">
      <c r="A57" s="42" t="s">
        <v>165</v>
      </c>
      <c r="B57" s="43"/>
      <c r="C57" s="43"/>
      <c r="D57" s="43"/>
      <c r="E57" s="43"/>
      <c r="F57" s="43"/>
      <c r="G57" s="43"/>
      <c r="H57" s="43"/>
      <c r="I57" s="9"/>
      <c r="J57" s="44"/>
      <c r="K57" s="44"/>
      <c r="L57" s="44"/>
    </row>
    <row r="58" spans="1:12" x14ac:dyDescent="0.35">
      <c r="A58" s="50" t="str">
        <f>IF(I57="","", IF(I57="no change or n/a", "Go to question 2","Tick the reason(s) why:"))</f>
        <v/>
      </c>
      <c r="B58" s="11"/>
      <c r="C58" s="11"/>
      <c r="D58" s="11"/>
      <c r="E58" s="11"/>
      <c r="F58" s="11"/>
      <c r="G58" s="11"/>
      <c r="H58" s="11"/>
      <c r="I58" s="15"/>
      <c r="J58" s="44"/>
      <c r="K58" s="44"/>
      <c r="L58" s="44"/>
    </row>
    <row r="59" spans="1:12" x14ac:dyDescent="0.35">
      <c r="A59" s="58" t="s">
        <v>106</v>
      </c>
      <c r="B59" s="11"/>
      <c r="C59" s="11"/>
      <c r="D59" s="55" t="s">
        <v>107</v>
      </c>
      <c r="E59" s="11"/>
      <c r="F59" s="11"/>
      <c r="G59" s="55" t="s">
        <v>142</v>
      </c>
      <c r="H59" s="11"/>
      <c r="I59" s="15"/>
      <c r="J59" s="44"/>
      <c r="K59" s="44"/>
      <c r="L59" s="44"/>
    </row>
    <row r="60" spans="1:12" x14ac:dyDescent="0.35">
      <c r="A60" s="10"/>
      <c r="B60" s="11"/>
      <c r="C60" s="11"/>
      <c r="D60" s="11"/>
      <c r="E60" s="11"/>
      <c r="F60" s="11"/>
      <c r="G60" s="11"/>
      <c r="H60" s="11"/>
      <c r="I60" s="15"/>
      <c r="J60" s="44"/>
      <c r="K60" s="44"/>
      <c r="L60" s="44"/>
    </row>
    <row r="61" spans="1:12" ht="46" customHeight="1" x14ac:dyDescent="0.35">
      <c r="A61" s="10"/>
      <c r="B61" s="11"/>
      <c r="C61" s="11"/>
      <c r="D61" s="11"/>
      <c r="E61" s="11"/>
      <c r="F61" s="11"/>
      <c r="G61" s="11"/>
      <c r="H61" s="11"/>
      <c r="I61" s="15"/>
      <c r="J61" s="44"/>
      <c r="K61" s="44"/>
      <c r="L61" s="44"/>
    </row>
    <row r="62" spans="1:12" x14ac:dyDescent="0.35">
      <c r="A62" s="10"/>
      <c r="B62" s="11"/>
      <c r="C62" s="11"/>
      <c r="D62" s="11"/>
      <c r="E62" s="11"/>
      <c r="F62" s="11"/>
      <c r="G62" s="11"/>
      <c r="H62" s="11"/>
      <c r="I62" s="15"/>
      <c r="J62" s="44"/>
      <c r="K62" s="57"/>
      <c r="L62" s="44"/>
    </row>
    <row r="63" spans="1:12" x14ac:dyDescent="0.35">
      <c r="A63" s="296" t="s">
        <v>166</v>
      </c>
      <c r="B63" s="297"/>
      <c r="C63" s="297"/>
      <c r="D63" s="297"/>
      <c r="E63" s="297"/>
      <c r="F63" s="297"/>
      <c r="G63" s="297"/>
      <c r="H63" s="11"/>
      <c r="I63" s="9"/>
      <c r="J63" s="44"/>
      <c r="K63" s="44"/>
      <c r="L63" s="44"/>
    </row>
    <row r="64" spans="1:12" x14ac:dyDescent="0.35">
      <c r="A64" s="10"/>
      <c r="B64" s="11"/>
      <c r="C64" s="11"/>
      <c r="D64" s="11"/>
      <c r="E64" s="11"/>
      <c r="F64" s="11"/>
      <c r="G64" s="11"/>
      <c r="H64" s="11"/>
      <c r="I64" s="15"/>
      <c r="J64" s="44"/>
      <c r="K64" s="44"/>
      <c r="L64" s="44"/>
    </row>
    <row r="65" spans="1:12" x14ac:dyDescent="0.35">
      <c r="A65" s="16" t="s">
        <v>167</v>
      </c>
      <c r="B65" s="11"/>
      <c r="C65" s="11"/>
      <c r="D65" s="11"/>
      <c r="E65" s="11"/>
      <c r="F65" s="11"/>
      <c r="G65" s="11"/>
      <c r="H65" s="11"/>
      <c r="I65" s="9"/>
      <c r="J65" s="44"/>
      <c r="K65" s="44"/>
      <c r="L65" s="44"/>
    </row>
    <row r="66" spans="1:12" x14ac:dyDescent="0.35">
      <c r="A66" s="51"/>
      <c r="B66" s="19"/>
      <c r="C66" s="19"/>
      <c r="D66" s="19"/>
      <c r="E66" s="19"/>
      <c r="F66" s="19"/>
      <c r="G66" s="19"/>
      <c r="H66" s="19"/>
      <c r="I66" s="52"/>
      <c r="J66" s="44"/>
      <c r="K66" s="44"/>
      <c r="L66" s="44"/>
    </row>
    <row r="67" spans="1:12" x14ac:dyDescent="0.35">
      <c r="A67" s="44"/>
      <c r="B67" s="44"/>
      <c r="C67" s="44"/>
      <c r="D67" s="44"/>
      <c r="E67" s="44"/>
      <c r="F67" s="44"/>
      <c r="G67" s="44"/>
      <c r="H67" s="44"/>
      <c r="I67" s="44"/>
      <c r="J67" s="44"/>
      <c r="K67" s="44"/>
      <c r="L67" s="44"/>
    </row>
    <row r="68" spans="1:12" x14ac:dyDescent="0.35">
      <c r="A68" s="42" t="s">
        <v>168</v>
      </c>
      <c r="B68" s="43"/>
      <c r="C68" s="43"/>
      <c r="D68" s="43"/>
      <c r="E68" s="43"/>
      <c r="F68" s="43"/>
      <c r="G68" s="43"/>
      <c r="H68" s="43"/>
      <c r="I68" s="9"/>
      <c r="J68" s="44"/>
      <c r="K68" s="44"/>
      <c r="L68" s="44"/>
    </row>
    <row r="69" spans="1:12" x14ac:dyDescent="0.35">
      <c r="A69" s="10" t="str">
        <f>IF(I68="","", IF(I68="no change or n/a", "Go to question 2","Tick the reason(s) why:"))</f>
        <v/>
      </c>
      <c r="B69" s="11"/>
      <c r="C69" s="11"/>
      <c r="D69" s="11"/>
      <c r="E69" s="11"/>
      <c r="F69" s="11"/>
      <c r="G69" s="11"/>
      <c r="H69" s="11"/>
      <c r="I69" s="15"/>
      <c r="J69" s="44"/>
      <c r="K69" s="44"/>
      <c r="L69" s="44"/>
    </row>
    <row r="70" spans="1:12" x14ac:dyDescent="0.35">
      <c r="A70" s="58" t="s">
        <v>106</v>
      </c>
      <c r="B70" s="55"/>
      <c r="C70" s="55"/>
      <c r="D70" s="55" t="s">
        <v>107</v>
      </c>
      <c r="E70" s="55"/>
      <c r="F70" s="55"/>
      <c r="G70" s="55" t="s">
        <v>142</v>
      </c>
      <c r="H70" s="11"/>
      <c r="I70" s="15"/>
      <c r="J70" s="44"/>
      <c r="K70" s="44"/>
      <c r="L70" s="44"/>
    </row>
    <row r="71" spans="1:12" ht="29.15" customHeight="1" x14ac:dyDescent="0.35">
      <c r="A71" s="10"/>
      <c r="B71" s="11"/>
      <c r="C71" s="11"/>
      <c r="D71" s="11"/>
      <c r="E71" s="11"/>
      <c r="F71" s="11"/>
      <c r="G71" s="11"/>
      <c r="H71" s="11"/>
      <c r="I71" s="15"/>
      <c r="J71" s="44"/>
      <c r="K71" s="44"/>
      <c r="L71" s="44"/>
    </row>
    <row r="72" spans="1:12" x14ac:dyDescent="0.35">
      <c r="A72" s="10"/>
      <c r="B72" s="11"/>
      <c r="C72" s="11"/>
      <c r="D72" s="11"/>
      <c r="E72" s="11"/>
      <c r="F72" s="11"/>
      <c r="G72" s="11"/>
      <c r="H72" s="11"/>
      <c r="I72" s="15"/>
      <c r="J72" s="44"/>
      <c r="K72" s="44"/>
      <c r="L72" s="44"/>
    </row>
    <row r="73" spans="1:12" x14ac:dyDescent="0.35">
      <c r="A73" s="10"/>
      <c r="B73" s="11"/>
      <c r="C73" s="11"/>
      <c r="D73" s="11"/>
      <c r="E73" s="11"/>
      <c r="F73" s="11"/>
      <c r="G73" s="11"/>
      <c r="H73" s="11"/>
      <c r="I73" s="15"/>
      <c r="J73" s="44"/>
      <c r="K73" s="44"/>
      <c r="L73" s="44"/>
    </row>
    <row r="74" spans="1:12" x14ac:dyDescent="0.35">
      <c r="A74" s="16" t="s">
        <v>166</v>
      </c>
      <c r="B74" s="11"/>
      <c r="C74" s="11"/>
      <c r="D74" s="11"/>
      <c r="E74" s="11"/>
      <c r="F74" s="11"/>
      <c r="G74" s="11"/>
      <c r="H74" s="11"/>
      <c r="I74" s="9"/>
      <c r="J74" s="44"/>
      <c r="K74" s="44"/>
      <c r="L74" s="44"/>
    </row>
    <row r="75" spans="1:12" x14ac:dyDescent="0.35">
      <c r="A75" s="10"/>
      <c r="B75" s="11"/>
      <c r="C75" s="11"/>
      <c r="D75" s="11"/>
      <c r="E75" s="11"/>
      <c r="F75" s="11"/>
      <c r="G75" s="11"/>
      <c r="H75" s="11"/>
      <c r="I75" s="15"/>
      <c r="J75" s="44"/>
      <c r="K75" s="44"/>
      <c r="L75" s="44"/>
    </row>
    <row r="76" spans="1:12" x14ac:dyDescent="0.35">
      <c r="A76" s="16" t="s">
        <v>167</v>
      </c>
      <c r="B76" s="11"/>
      <c r="C76" s="11"/>
      <c r="D76" s="11"/>
      <c r="E76" s="11"/>
      <c r="F76" s="11"/>
      <c r="G76" s="11"/>
      <c r="H76" s="11"/>
      <c r="I76" s="9"/>
      <c r="J76" s="44"/>
      <c r="K76" s="44"/>
      <c r="L76" s="44"/>
    </row>
    <row r="77" spans="1:12" x14ac:dyDescent="0.35">
      <c r="A77" s="51"/>
      <c r="B77" s="19"/>
      <c r="C77" s="19"/>
      <c r="D77" s="19"/>
      <c r="E77" s="19"/>
      <c r="F77" s="19"/>
      <c r="G77" s="19"/>
      <c r="H77" s="19"/>
      <c r="I77" s="52"/>
      <c r="J77" s="44"/>
      <c r="K77" s="44"/>
      <c r="L77" s="44"/>
    </row>
    <row r="78" spans="1:12" x14ac:dyDescent="0.35">
      <c r="A78" s="44"/>
      <c r="B78" s="44"/>
      <c r="C78" s="44"/>
      <c r="D78" s="44"/>
      <c r="E78" s="44"/>
      <c r="F78" s="44"/>
      <c r="G78" s="44"/>
      <c r="H78" s="44"/>
      <c r="I78" s="44"/>
      <c r="J78" s="44"/>
      <c r="K78" s="44"/>
      <c r="L78" s="44"/>
    </row>
    <row r="79" spans="1:12" x14ac:dyDescent="0.35">
      <c r="A79" s="44"/>
      <c r="B79" s="44"/>
      <c r="C79" s="44"/>
      <c r="D79" s="44"/>
      <c r="E79" s="44"/>
      <c r="F79" s="44"/>
      <c r="G79" s="44"/>
      <c r="H79" s="44"/>
      <c r="I79" s="44"/>
      <c r="J79" s="44"/>
      <c r="K79" s="44"/>
      <c r="L79" s="44"/>
    </row>
    <row r="80" spans="1:12" ht="18.5" x14ac:dyDescent="0.45">
      <c r="A80" s="62" t="s">
        <v>148</v>
      </c>
    </row>
    <row r="102" spans="1:1" ht="15.5" x14ac:dyDescent="0.35">
      <c r="A102" s="48" t="s">
        <v>73</v>
      </c>
    </row>
    <row r="126" spans="1:9" ht="15.5" x14ac:dyDescent="0.35">
      <c r="A126" s="48" t="s">
        <v>108</v>
      </c>
    </row>
    <row r="128" spans="1:9" x14ac:dyDescent="0.35">
      <c r="A128" t="s">
        <v>109</v>
      </c>
      <c r="I128" t="s">
        <v>102</v>
      </c>
    </row>
    <row r="129" spans="1:1" x14ac:dyDescent="0.35">
      <c r="A129" s="49" t="str">
        <f>IF(I128="YES","Go to question 5a.","Go to question 6")</f>
        <v>Go to question 5a.</v>
      </c>
    </row>
    <row r="131" spans="1:1" x14ac:dyDescent="0.35">
      <c r="A131" t="s">
        <v>110</v>
      </c>
    </row>
  </sheetData>
  <mergeCells count="3">
    <mergeCell ref="A63:G63"/>
    <mergeCell ref="A2:I2"/>
    <mergeCell ref="A43:I43"/>
  </mergeCells>
  <conditionalFormatting sqref="A18">
    <cfRule type="expression" dxfId="1" priority="1">
      <formula>$I$17="no"</formula>
    </cfRule>
  </conditionalFormatting>
  <conditionalFormatting sqref="A5:B5">
    <cfRule type="expression" dxfId="0" priority="2">
      <formula>$I$4="no"</formula>
    </cfRule>
  </conditionalFormatting>
  <dataValidations count="2">
    <dataValidation errorStyle="warning" showInputMessage="1" showErrorMessage="1" error="Please select yes or no" sqref="I5 I26" xr:uid="{00000000-0002-0000-0A00-000000000000}"/>
    <dataValidation type="whole" showInputMessage="1" showErrorMessage="1" prompt="Please type a whole number" sqref="I23 I34 I52 I63 I74" xr:uid="{00000000-0002-0000-0A00-000001000000}">
      <formula1>0</formula1>
      <formula2>1000000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69850</xdr:colOff>
                    <xdr:row>6</xdr:row>
                    <xdr:rowOff>31750</xdr:rowOff>
                  </from>
                  <to>
                    <xdr:col>2</xdr:col>
                    <xdr:colOff>0</xdr:colOff>
                    <xdr:row>7</xdr:row>
                    <xdr:rowOff>50800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76200</xdr:colOff>
                    <xdr:row>7</xdr:row>
                    <xdr:rowOff>50800</xdr:rowOff>
                  </from>
                  <to>
                    <xdr:col>3</xdr:col>
                    <xdr:colOff>165100</xdr:colOff>
                    <xdr:row>8</xdr:row>
                    <xdr:rowOff>133350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88900</xdr:colOff>
                    <xdr:row>8</xdr:row>
                    <xdr:rowOff>127000</xdr:rowOff>
                  </from>
                  <to>
                    <xdr:col>3</xdr:col>
                    <xdr:colOff>152400</xdr:colOff>
                    <xdr:row>9</xdr:row>
                    <xdr:rowOff>146050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0</xdr:col>
                    <xdr:colOff>88900</xdr:colOff>
                    <xdr:row>9</xdr:row>
                    <xdr:rowOff>165100</xdr:rowOff>
                  </from>
                  <to>
                    <xdr:col>2</xdr:col>
                    <xdr:colOff>546100</xdr:colOff>
                    <xdr:row>11</xdr:row>
                    <xdr:rowOff>12700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0</xdr:col>
                    <xdr:colOff>12700</xdr:colOff>
                    <xdr:row>47</xdr:row>
                    <xdr:rowOff>50800</xdr:rowOff>
                  </from>
                  <to>
                    <xdr:col>2</xdr:col>
                    <xdr:colOff>146050</xdr:colOff>
                    <xdr:row>48</xdr:row>
                    <xdr:rowOff>88900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603250</xdr:colOff>
                    <xdr:row>47</xdr:row>
                    <xdr:rowOff>31750</xdr:rowOff>
                  </from>
                  <to>
                    <xdr:col>5</xdr:col>
                    <xdr:colOff>165100</xdr:colOff>
                    <xdr:row>48</xdr:row>
                    <xdr:rowOff>69850</xdr:rowOff>
                  </to>
                </anchor>
              </controlPr>
            </control>
          </mc:Choice>
        </mc:AlternateContent>
        <mc:AlternateContent xmlns:mc="http://schemas.openxmlformats.org/markup-compatibility/2006">
          <mc:Choice Requires="x14">
            <control shapeId="5140" r:id="rId10" name="Check Box 20">
              <controlPr defaultSize="0" autoFill="0" autoLine="0" autoPict="0">
                <anchor moveWithCells="1">
                  <from>
                    <xdr:col>5</xdr:col>
                    <xdr:colOff>609600</xdr:colOff>
                    <xdr:row>47</xdr:row>
                    <xdr:rowOff>50800</xdr:rowOff>
                  </from>
                  <to>
                    <xdr:col>7</xdr:col>
                    <xdr:colOff>38100</xdr:colOff>
                    <xdr:row>48</xdr:row>
                    <xdr:rowOff>88900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5</xdr:col>
                    <xdr:colOff>609600</xdr:colOff>
                    <xdr:row>59</xdr:row>
                    <xdr:rowOff>57150</xdr:rowOff>
                  </from>
                  <to>
                    <xdr:col>7</xdr:col>
                    <xdr:colOff>38100</xdr:colOff>
                    <xdr:row>60</xdr:row>
                    <xdr:rowOff>88900</xdr:rowOff>
                  </to>
                </anchor>
              </controlPr>
            </control>
          </mc:Choice>
        </mc:AlternateContent>
        <mc:AlternateContent xmlns:mc="http://schemas.openxmlformats.org/markup-compatibility/2006">
          <mc:Choice Requires="x14">
            <control shapeId="5143" r:id="rId12" name="Check Box 23">
              <controlPr defaultSize="0" autoFill="0" autoLine="0" autoPict="0">
                <anchor moveWithCells="1">
                  <from>
                    <xdr:col>2</xdr:col>
                    <xdr:colOff>603250</xdr:colOff>
                    <xdr:row>48</xdr:row>
                    <xdr:rowOff>69850</xdr:rowOff>
                  </from>
                  <to>
                    <xdr:col>5</xdr:col>
                    <xdr:colOff>184150</xdr:colOff>
                    <xdr:row>49</xdr:row>
                    <xdr:rowOff>146050</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4</xdr:col>
                    <xdr:colOff>450850</xdr:colOff>
                    <xdr:row>6</xdr:row>
                    <xdr:rowOff>19050</xdr:rowOff>
                  </from>
                  <to>
                    <xdr:col>7</xdr:col>
                    <xdr:colOff>0</xdr:colOff>
                    <xdr:row>7</xdr:row>
                    <xdr:rowOff>31750</xdr:rowOff>
                  </to>
                </anchor>
              </controlPr>
            </control>
          </mc:Choice>
        </mc:AlternateContent>
        <mc:AlternateContent xmlns:mc="http://schemas.openxmlformats.org/markup-compatibility/2006">
          <mc:Choice Requires="x14">
            <control shapeId="5149" r:id="rId14" name="Check Box 29">
              <controlPr defaultSize="0" autoFill="0" autoLine="0" autoPict="0">
                <anchor moveWithCells="1">
                  <from>
                    <xdr:col>4</xdr:col>
                    <xdr:colOff>450850</xdr:colOff>
                    <xdr:row>7</xdr:row>
                    <xdr:rowOff>88900</xdr:rowOff>
                  </from>
                  <to>
                    <xdr:col>7</xdr:col>
                    <xdr:colOff>12700</xdr:colOff>
                    <xdr:row>8</xdr:row>
                    <xdr:rowOff>88900</xdr:rowOff>
                  </to>
                </anchor>
              </controlPr>
            </control>
          </mc:Choice>
        </mc:AlternateContent>
        <mc:AlternateContent xmlns:mc="http://schemas.openxmlformats.org/markup-compatibility/2006">
          <mc:Choice Requires="x14">
            <control shapeId="5150" r:id="rId15" name="Check Box 30">
              <controlPr defaultSize="0" autoFill="0" autoLine="0" autoPict="0">
                <anchor moveWithCells="1">
                  <from>
                    <xdr:col>0</xdr:col>
                    <xdr:colOff>127000</xdr:colOff>
                    <xdr:row>18</xdr:row>
                    <xdr:rowOff>88900</xdr:rowOff>
                  </from>
                  <to>
                    <xdr:col>0</xdr:col>
                    <xdr:colOff>889000</xdr:colOff>
                    <xdr:row>19</xdr:row>
                    <xdr:rowOff>127000</xdr:rowOff>
                  </to>
                </anchor>
              </controlPr>
            </control>
          </mc:Choice>
        </mc:AlternateContent>
        <mc:AlternateContent xmlns:mc="http://schemas.openxmlformats.org/markup-compatibility/2006">
          <mc:Choice Requires="x14">
            <control shapeId="5151" r:id="rId16" name="Check Box 31">
              <controlPr defaultSize="0" autoFill="0" autoLine="0" autoPict="0">
                <anchor moveWithCells="1">
                  <from>
                    <xdr:col>0</xdr:col>
                    <xdr:colOff>127000</xdr:colOff>
                    <xdr:row>19</xdr:row>
                    <xdr:rowOff>127000</xdr:rowOff>
                  </from>
                  <to>
                    <xdr:col>1</xdr:col>
                    <xdr:colOff>279400</xdr:colOff>
                    <xdr:row>20</xdr:row>
                    <xdr:rowOff>171450</xdr:rowOff>
                  </to>
                </anchor>
              </controlPr>
            </control>
          </mc:Choice>
        </mc:AlternateContent>
        <mc:AlternateContent xmlns:mc="http://schemas.openxmlformats.org/markup-compatibility/2006">
          <mc:Choice Requires="x14">
            <control shapeId="5153" r:id="rId17" name="Check Box 33">
              <controlPr defaultSize="0" autoFill="0" autoLine="0" autoPict="0">
                <anchor moveWithCells="1">
                  <from>
                    <xdr:col>0</xdr:col>
                    <xdr:colOff>133350</xdr:colOff>
                    <xdr:row>29</xdr:row>
                    <xdr:rowOff>88900</xdr:rowOff>
                  </from>
                  <to>
                    <xdr:col>1</xdr:col>
                    <xdr:colOff>381000</xdr:colOff>
                    <xdr:row>30</xdr:row>
                    <xdr:rowOff>127000</xdr:rowOff>
                  </to>
                </anchor>
              </controlPr>
            </control>
          </mc:Choice>
        </mc:AlternateContent>
        <mc:AlternateContent xmlns:mc="http://schemas.openxmlformats.org/markup-compatibility/2006">
          <mc:Choice Requires="x14">
            <control shapeId="5154" r:id="rId18" name="Check Box 34">
              <controlPr defaultSize="0" autoFill="0" autoLine="0" autoPict="0">
                <anchor moveWithCells="1">
                  <from>
                    <xdr:col>0</xdr:col>
                    <xdr:colOff>146050</xdr:colOff>
                    <xdr:row>30</xdr:row>
                    <xdr:rowOff>152400</xdr:rowOff>
                  </from>
                  <to>
                    <xdr:col>1</xdr:col>
                    <xdr:colOff>508000</xdr:colOff>
                    <xdr:row>32</xdr:row>
                    <xdr:rowOff>0</xdr:rowOff>
                  </to>
                </anchor>
              </controlPr>
            </control>
          </mc:Choice>
        </mc:AlternateContent>
        <mc:AlternateContent xmlns:mc="http://schemas.openxmlformats.org/markup-compatibility/2006">
          <mc:Choice Requires="x14">
            <control shapeId="5155" r:id="rId19" name="Check Box 35">
              <controlPr defaultSize="0" autoFill="0" autoLine="0" autoPict="0">
                <anchor moveWithCells="1">
                  <from>
                    <xdr:col>2</xdr:col>
                    <xdr:colOff>609600</xdr:colOff>
                    <xdr:row>29</xdr:row>
                    <xdr:rowOff>69850</xdr:rowOff>
                  </from>
                  <to>
                    <xdr:col>5</xdr:col>
                    <xdr:colOff>50800</xdr:colOff>
                    <xdr:row>30</xdr:row>
                    <xdr:rowOff>95250</xdr:rowOff>
                  </to>
                </anchor>
              </controlPr>
            </control>
          </mc:Choice>
        </mc:AlternateContent>
        <mc:AlternateContent xmlns:mc="http://schemas.openxmlformats.org/markup-compatibility/2006">
          <mc:Choice Requires="x14">
            <control shapeId="5156" r:id="rId20" name="Check Box 36">
              <controlPr defaultSize="0" autoFill="0" autoLine="0" autoPict="0">
                <anchor moveWithCells="1" sizeWithCells="1">
                  <from>
                    <xdr:col>3</xdr:col>
                    <xdr:colOff>12700</xdr:colOff>
                    <xdr:row>30</xdr:row>
                    <xdr:rowOff>146050</xdr:rowOff>
                  </from>
                  <to>
                    <xdr:col>5</xdr:col>
                    <xdr:colOff>57150</xdr:colOff>
                    <xdr:row>31</xdr:row>
                    <xdr:rowOff>184150</xdr:rowOff>
                  </to>
                </anchor>
              </controlPr>
            </control>
          </mc:Choice>
        </mc:AlternateContent>
        <mc:AlternateContent xmlns:mc="http://schemas.openxmlformats.org/markup-compatibility/2006">
          <mc:Choice Requires="x14">
            <control shapeId="5158" r:id="rId21" name="Check Box 38">
              <controlPr defaultSize="0" autoFill="0" autoLine="0" autoPict="0">
                <anchor moveWithCells="1">
                  <from>
                    <xdr:col>0</xdr:col>
                    <xdr:colOff>31750</xdr:colOff>
                    <xdr:row>48</xdr:row>
                    <xdr:rowOff>69850</xdr:rowOff>
                  </from>
                  <to>
                    <xdr:col>2</xdr:col>
                    <xdr:colOff>165100</xdr:colOff>
                    <xdr:row>49</xdr:row>
                    <xdr:rowOff>107950</xdr:rowOff>
                  </to>
                </anchor>
              </controlPr>
            </control>
          </mc:Choice>
        </mc:AlternateContent>
        <mc:AlternateContent xmlns:mc="http://schemas.openxmlformats.org/markup-compatibility/2006">
          <mc:Choice Requires="x14">
            <control shapeId="5159" r:id="rId22" name="Check Box 39">
              <controlPr defaultSize="0" autoFill="0" autoLine="0" autoPict="0">
                <anchor moveWithCells="1">
                  <from>
                    <xdr:col>6</xdr:col>
                    <xdr:colOff>0</xdr:colOff>
                    <xdr:row>48</xdr:row>
                    <xdr:rowOff>88900</xdr:rowOff>
                  </from>
                  <to>
                    <xdr:col>7</xdr:col>
                    <xdr:colOff>38100</xdr:colOff>
                    <xdr:row>49</xdr:row>
                    <xdr:rowOff>127000</xdr:rowOff>
                  </to>
                </anchor>
              </controlPr>
            </control>
          </mc:Choice>
        </mc:AlternateContent>
        <mc:AlternateContent xmlns:mc="http://schemas.openxmlformats.org/markup-compatibility/2006">
          <mc:Choice Requires="x14">
            <control shapeId="5164" r:id="rId23" name="Check Box 44">
              <controlPr defaultSize="0" autoFill="0" autoLine="0" autoPict="0">
                <anchor moveWithCells="1">
                  <from>
                    <xdr:col>0</xdr:col>
                    <xdr:colOff>50800</xdr:colOff>
                    <xdr:row>59</xdr:row>
                    <xdr:rowOff>50800</xdr:rowOff>
                  </from>
                  <to>
                    <xdr:col>1</xdr:col>
                    <xdr:colOff>146050</xdr:colOff>
                    <xdr:row>60</xdr:row>
                    <xdr:rowOff>69850</xdr:rowOff>
                  </to>
                </anchor>
              </controlPr>
            </control>
          </mc:Choice>
        </mc:AlternateContent>
        <mc:AlternateContent xmlns:mc="http://schemas.openxmlformats.org/markup-compatibility/2006">
          <mc:Choice Requires="x14">
            <control shapeId="5165" r:id="rId24" name="Check Box 45">
              <controlPr defaultSize="0" autoFill="0" autoLine="0" autoPict="0">
                <anchor moveWithCells="1">
                  <from>
                    <xdr:col>2</xdr:col>
                    <xdr:colOff>457200</xdr:colOff>
                    <xdr:row>59</xdr:row>
                    <xdr:rowOff>57150</xdr:rowOff>
                  </from>
                  <to>
                    <xdr:col>4</xdr:col>
                    <xdr:colOff>431800</xdr:colOff>
                    <xdr:row>60</xdr:row>
                    <xdr:rowOff>88900</xdr:rowOff>
                  </to>
                </anchor>
              </controlPr>
            </control>
          </mc:Choice>
        </mc:AlternateContent>
        <mc:AlternateContent xmlns:mc="http://schemas.openxmlformats.org/markup-compatibility/2006">
          <mc:Choice Requires="x14">
            <control shapeId="5166" r:id="rId25" name="Check Box 46">
              <controlPr defaultSize="0" autoFill="0" autoLine="0" autoPict="0">
                <anchor moveWithCells="1">
                  <from>
                    <xdr:col>2</xdr:col>
                    <xdr:colOff>469900</xdr:colOff>
                    <xdr:row>60</xdr:row>
                    <xdr:rowOff>69850</xdr:rowOff>
                  </from>
                  <to>
                    <xdr:col>5</xdr:col>
                    <xdr:colOff>317500</xdr:colOff>
                    <xdr:row>60</xdr:row>
                    <xdr:rowOff>336550</xdr:rowOff>
                  </to>
                </anchor>
              </controlPr>
            </control>
          </mc:Choice>
        </mc:AlternateContent>
        <mc:AlternateContent xmlns:mc="http://schemas.openxmlformats.org/markup-compatibility/2006">
          <mc:Choice Requires="x14">
            <control shapeId="5167" r:id="rId26" name="Check Box 47">
              <controlPr defaultSize="0" autoFill="0" autoLine="0" autoPict="0">
                <anchor moveWithCells="1">
                  <from>
                    <xdr:col>2</xdr:col>
                    <xdr:colOff>469900</xdr:colOff>
                    <xdr:row>60</xdr:row>
                    <xdr:rowOff>279400</xdr:rowOff>
                  </from>
                  <to>
                    <xdr:col>4</xdr:col>
                    <xdr:colOff>457200</xdr:colOff>
                    <xdr:row>60</xdr:row>
                    <xdr:rowOff>508000</xdr:rowOff>
                  </to>
                </anchor>
              </controlPr>
            </control>
          </mc:Choice>
        </mc:AlternateContent>
        <mc:AlternateContent xmlns:mc="http://schemas.openxmlformats.org/markup-compatibility/2006">
          <mc:Choice Requires="x14">
            <control shapeId="5168" r:id="rId27" name="Check Box 48">
              <controlPr defaultSize="0" autoFill="0" autoLine="0" autoPict="0">
                <anchor moveWithCells="1">
                  <from>
                    <xdr:col>2</xdr:col>
                    <xdr:colOff>469900</xdr:colOff>
                    <xdr:row>60</xdr:row>
                    <xdr:rowOff>495300</xdr:rowOff>
                  </from>
                  <to>
                    <xdr:col>4</xdr:col>
                    <xdr:colOff>457200</xdr:colOff>
                    <xdr:row>61</xdr:row>
                    <xdr:rowOff>146050</xdr:rowOff>
                  </to>
                </anchor>
              </controlPr>
            </control>
          </mc:Choice>
        </mc:AlternateContent>
        <mc:AlternateContent xmlns:mc="http://schemas.openxmlformats.org/markup-compatibility/2006">
          <mc:Choice Requires="x14">
            <control shapeId="5169" r:id="rId28" name="Check Box 49">
              <controlPr defaultSize="0" autoFill="0" autoLine="0" autoPict="0">
                <anchor moveWithCells="1">
                  <from>
                    <xdr:col>0</xdr:col>
                    <xdr:colOff>57150</xdr:colOff>
                    <xdr:row>60</xdr:row>
                    <xdr:rowOff>88900</xdr:rowOff>
                  </from>
                  <to>
                    <xdr:col>1</xdr:col>
                    <xdr:colOff>152400</xdr:colOff>
                    <xdr:row>60</xdr:row>
                    <xdr:rowOff>285750</xdr:rowOff>
                  </to>
                </anchor>
              </controlPr>
            </control>
          </mc:Choice>
        </mc:AlternateContent>
        <mc:AlternateContent xmlns:mc="http://schemas.openxmlformats.org/markup-compatibility/2006">
          <mc:Choice Requires="x14">
            <control shapeId="5170" r:id="rId29" name="Check Box 50">
              <controlPr defaultSize="0" autoFill="0" autoLine="0" autoPict="0">
                <anchor moveWithCells="1">
                  <from>
                    <xdr:col>0</xdr:col>
                    <xdr:colOff>69850</xdr:colOff>
                    <xdr:row>60</xdr:row>
                    <xdr:rowOff>298450</xdr:rowOff>
                  </from>
                  <to>
                    <xdr:col>1</xdr:col>
                    <xdr:colOff>165100</xdr:colOff>
                    <xdr:row>60</xdr:row>
                    <xdr:rowOff>495300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warning" showInputMessage="1" showErrorMessage="1" error="Please select yes or no" xr:uid="{00000000-0002-0000-0A00-000002000000}">
          <x14:formula1>
            <xm:f>'Drop downs'!$G$7:$G$8</xm:f>
          </x14:formula1>
          <xm:sqref>I128 I25 I15 I54 I65 I76</xm:sqref>
        </x14:dataValidation>
        <x14:dataValidation type="list" allowBlank="1" showInputMessage="1" showErrorMessage="1" xr:uid="{00000000-0002-0000-0A00-000003000000}">
          <x14:formula1>
            <xm:f>'Drop downs'!$A$2:$A$6</xm:f>
          </x14:formula1>
          <xm:sqref>I45 I57 I4 I68</xm:sqref>
        </x14:dataValidation>
        <x14:dataValidation type="list" errorStyle="warning" showInputMessage="1" showErrorMessage="1" error="Please select yes or no" xr:uid="{00000000-0002-0000-0A00-000004000000}">
          <x14:formula1>
            <xm:f>'Drop downs'!$G$7:$G$9</xm:f>
          </x14:formula1>
          <xm:sqref>I28 I17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2:N73"/>
  <sheetViews>
    <sheetView workbookViewId="0">
      <selection activeCell="F33" sqref="F33"/>
    </sheetView>
  </sheetViews>
  <sheetFormatPr defaultRowHeight="14.5" x14ac:dyDescent="0.35"/>
  <cols>
    <col min="9" max="9" width="17.453125" customWidth="1"/>
  </cols>
  <sheetData>
    <row r="2" spans="1:14" ht="15.5" x14ac:dyDescent="0.35">
      <c r="A2" s="22" t="s">
        <v>47</v>
      </c>
      <c r="B2" s="4"/>
      <c r="C2" s="4"/>
      <c r="D2" s="4"/>
      <c r="E2" s="4"/>
      <c r="F2" s="4"/>
      <c r="G2" s="4"/>
      <c r="H2" s="4"/>
      <c r="I2" s="4"/>
      <c r="J2" s="4"/>
      <c r="K2" s="4"/>
      <c r="L2" s="4"/>
    </row>
    <row r="3" spans="1:14" ht="28.5" customHeight="1" x14ac:dyDescent="0.35">
      <c r="A3" s="311" t="s">
        <v>100</v>
      </c>
      <c r="B3" s="312"/>
      <c r="C3" s="312"/>
      <c r="D3" s="312"/>
      <c r="E3" s="312"/>
      <c r="F3" s="312"/>
      <c r="G3" s="312"/>
      <c r="H3" s="313"/>
      <c r="I3" s="4"/>
      <c r="J3" s="4"/>
      <c r="K3" s="4"/>
      <c r="L3" s="4"/>
    </row>
    <row r="4" spans="1:14" ht="15" customHeight="1" x14ac:dyDescent="0.35">
      <c r="A4" s="5"/>
      <c r="B4" s="6"/>
      <c r="C4" s="6"/>
      <c r="D4" s="6"/>
      <c r="E4" s="6"/>
      <c r="F4" s="6"/>
      <c r="G4" s="6"/>
      <c r="H4" s="6"/>
      <c r="I4" s="4"/>
      <c r="J4" s="4"/>
      <c r="K4" t="s">
        <v>62</v>
      </c>
      <c r="L4" s="4"/>
      <c r="N4" s="3"/>
    </row>
    <row r="5" spans="1:14" ht="29.5" customHeight="1" x14ac:dyDescent="0.35">
      <c r="A5" s="286" t="s">
        <v>48</v>
      </c>
      <c r="B5" s="287"/>
      <c r="C5" s="287"/>
      <c r="D5" s="287"/>
      <c r="E5" s="287"/>
      <c r="F5" s="287"/>
      <c r="G5" s="287"/>
      <c r="H5" s="288"/>
      <c r="I5" s="9"/>
      <c r="J5" s="4"/>
      <c r="K5" s="20"/>
      <c r="L5" s="4"/>
    </row>
    <row r="6" spans="1:14" ht="29.15" customHeight="1" x14ac:dyDescent="0.35">
      <c r="A6" s="289" t="s">
        <v>49</v>
      </c>
      <c r="B6" s="290"/>
      <c r="C6" s="290"/>
      <c r="D6" s="290"/>
      <c r="E6" s="290"/>
      <c r="F6" s="290"/>
      <c r="G6" s="290"/>
      <c r="H6" s="8"/>
      <c r="I6" s="15"/>
      <c r="J6" s="4"/>
      <c r="K6" s="4"/>
      <c r="L6" s="4"/>
    </row>
    <row r="7" spans="1:14" ht="15" customHeight="1" x14ac:dyDescent="0.35">
      <c r="A7" s="7"/>
      <c r="B7" s="8"/>
      <c r="C7" s="8"/>
      <c r="D7" s="8"/>
      <c r="E7" s="8"/>
      <c r="F7" s="8"/>
      <c r="G7" s="8"/>
      <c r="H7" s="8"/>
      <c r="I7" s="15"/>
      <c r="J7" s="4"/>
      <c r="K7" s="4"/>
      <c r="L7" s="4"/>
    </row>
    <row r="8" spans="1:14" ht="15.65" customHeight="1" x14ac:dyDescent="0.35">
      <c r="A8" s="296" t="s">
        <v>50</v>
      </c>
      <c r="B8" s="297"/>
      <c r="C8" s="297"/>
      <c r="D8" s="297"/>
      <c r="E8" s="297"/>
      <c r="F8" s="297"/>
      <c r="G8" s="297"/>
      <c r="H8" s="298"/>
      <c r="I8" s="9"/>
      <c r="J8" s="4"/>
      <c r="K8" s="20"/>
      <c r="L8" s="4"/>
    </row>
    <row r="9" spans="1:14" ht="15.65" customHeight="1" x14ac:dyDescent="0.35">
      <c r="A9" s="7"/>
      <c r="B9" s="8"/>
      <c r="C9" s="8"/>
      <c r="D9" s="8"/>
      <c r="E9" s="8"/>
      <c r="F9" s="8"/>
      <c r="G9" s="8"/>
      <c r="H9" s="8"/>
      <c r="I9" s="15"/>
      <c r="J9" s="4"/>
      <c r="K9" s="4"/>
      <c r="L9" s="4"/>
    </row>
    <row r="10" spans="1:14" ht="15.65" customHeight="1" x14ac:dyDescent="0.35">
      <c r="A10" s="299" t="s">
        <v>51</v>
      </c>
      <c r="B10" s="300"/>
      <c r="C10" s="300"/>
      <c r="D10" s="300"/>
      <c r="E10" s="300"/>
      <c r="F10" s="300"/>
      <c r="G10" s="300"/>
      <c r="H10" s="301"/>
      <c r="I10" s="9"/>
      <c r="J10" s="4"/>
      <c r="K10" s="20"/>
      <c r="L10" s="4"/>
    </row>
    <row r="11" spans="1:14" ht="15.65" customHeight="1" x14ac:dyDescent="0.35">
      <c r="A11" s="5"/>
      <c r="B11" s="6"/>
      <c r="C11" s="6"/>
      <c r="D11" s="6"/>
      <c r="E11" s="6"/>
      <c r="F11" s="6"/>
      <c r="G11" s="6"/>
      <c r="H11" s="6"/>
      <c r="I11" s="4"/>
      <c r="J11" s="4"/>
      <c r="K11" s="4"/>
      <c r="L11" s="4"/>
    </row>
    <row r="12" spans="1:14" ht="28.5" customHeight="1" x14ac:dyDescent="0.35">
      <c r="A12" s="286" t="s">
        <v>54</v>
      </c>
      <c r="B12" s="287"/>
      <c r="C12" s="287"/>
      <c r="D12" s="287"/>
      <c r="E12" s="287"/>
      <c r="F12" s="287"/>
      <c r="G12" s="287"/>
      <c r="H12" s="288"/>
      <c r="I12" s="14"/>
      <c r="J12" s="4"/>
      <c r="K12" s="20"/>
      <c r="L12" s="4"/>
    </row>
    <row r="13" spans="1:14" x14ac:dyDescent="0.35">
      <c r="A13" s="304" t="s">
        <v>55</v>
      </c>
      <c r="B13" s="305"/>
      <c r="C13" s="305"/>
      <c r="D13" s="305"/>
      <c r="E13" s="305"/>
      <c r="F13" s="305"/>
      <c r="G13" s="305"/>
      <c r="H13" s="11"/>
      <c r="I13" s="15"/>
      <c r="J13" s="4"/>
      <c r="K13" s="4"/>
      <c r="L13" s="4"/>
    </row>
    <row r="14" spans="1:14" x14ac:dyDescent="0.35">
      <c r="A14" s="10"/>
      <c r="B14" s="11"/>
      <c r="C14" s="11"/>
      <c r="D14" s="11"/>
      <c r="E14" s="11"/>
      <c r="F14" s="11"/>
      <c r="G14" s="11"/>
      <c r="H14" s="11"/>
      <c r="I14" s="15"/>
      <c r="J14" s="4"/>
      <c r="K14" s="4"/>
      <c r="L14" s="4"/>
    </row>
    <row r="15" spans="1:14" x14ac:dyDescent="0.35">
      <c r="A15" s="317" t="s">
        <v>56</v>
      </c>
      <c r="B15" s="318"/>
      <c r="C15" s="318"/>
      <c r="D15" s="318"/>
      <c r="E15" s="318"/>
      <c r="F15" s="318"/>
      <c r="G15" s="318"/>
      <c r="H15" s="319"/>
      <c r="I15" s="9"/>
      <c r="J15" s="4"/>
      <c r="K15" s="20"/>
      <c r="L15" s="4"/>
    </row>
    <row r="16" spans="1:14" x14ac:dyDescent="0.35">
      <c r="A16" s="12"/>
      <c r="B16" s="13"/>
      <c r="C16" s="13"/>
      <c r="D16" s="13"/>
      <c r="E16" s="13"/>
      <c r="F16" s="13"/>
      <c r="G16" s="13"/>
      <c r="H16" s="13"/>
      <c r="I16" s="15"/>
      <c r="J16" s="4"/>
      <c r="K16" s="4"/>
      <c r="L16" s="4"/>
    </row>
    <row r="17" spans="1:12" x14ac:dyDescent="0.35">
      <c r="A17" s="314" t="s">
        <v>57</v>
      </c>
      <c r="B17" s="315"/>
      <c r="C17" s="315"/>
      <c r="D17" s="315"/>
      <c r="E17" s="315"/>
      <c r="F17" s="315"/>
      <c r="G17" s="315"/>
      <c r="H17" s="316"/>
      <c r="I17" s="9"/>
      <c r="J17" s="4"/>
      <c r="K17" s="20"/>
      <c r="L17" s="4"/>
    </row>
    <row r="18" spans="1:12" x14ac:dyDescent="0.35">
      <c r="A18" s="4"/>
      <c r="B18" s="4"/>
      <c r="C18" s="4"/>
      <c r="D18" s="4"/>
      <c r="E18" s="4"/>
      <c r="F18" s="4"/>
      <c r="G18" s="4"/>
      <c r="H18" s="4"/>
      <c r="I18" s="4"/>
      <c r="J18" s="4"/>
      <c r="K18" s="4"/>
      <c r="L18" s="4"/>
    </row>
    <row r="19" spans="1:12" x14ac:dyDescent="0.35">
      <c r="A19" s="286" t="s">
        <v>59</v>
      </c>
      <c r="B19" s="287"/>
      <c r="C19" s="287"/>
      <c r="D19" s="287"/>
      <c r="E19" s="287"/>
      <c r="F19" s="287"/>
      <c r="G19" s="287"/>
      <c r="H19" s="288"/>
      <c r="I19" s="14"/>
      <c r="J19" s="4"/>
      <c r="K19" s="20"/>
      <c r="L19" s="4"/>
    </row>
    <row r="20" spans="1:12" x14ac:dyDescent="0.35">
      <c r="A20" s="289" t="s">
        <v>58</v>
      </c>
      <c r="B20" s="290"/>
      <c r="C20" s="290"/>
      <c r="D20" s="290"/>
      <c r="E20" s="290"/>
      <c r="F20" s="290"/>
      <c r="G20" s="290"/>
      <c r="H20" s="11"/>
      <c r="I20" s="15"/>
      <c r="J20" s="4"/>
      <c r="K20" s="4"/>
      <c r="L20" s="4"/>
    </row>
    <row r="21" spans="1:12" x14ac:dyDescent="0.35">
      <c r="A21" s="10"/>
      <c r="B21" s="11"/>
      <c r="C21" s="11"/>
      <c r="D21" s="11"/>
      <c r="E21" s="11"/>
      <c r="F21" s="11"/>
      <c r="G21" s="11"/>
      <c r="H21" s="11"/>
      <c r="I21" s="15"/>
      <c r="J21" s="4"/>
      <c r="K21" s="4"/>
      <c r="L21" s="4"/>
    </row>
    <row r="22" spans="1:12" x14ac:dyDescent="0.35">
      <c r="A22" s="317" t="s">
        <v>60</v>
      </c>
      <c r="B22" s="318"/>
      <c r="C22" s="318"/>
      <c r="D22" s="318"/>
      <c r="E22" s="318"/>
      <c r="F22" s="318"/>
      <c r="G22" s="318"/>
      <c r="H22" s="319"/>
      <c r="I22" s="9"/>
      <c r="J22" s="4"/>
      <c r="K22" s="20"/>
      <c r="L22" s="4"/>
    </row>
    <row r="23" spans="1:12" x14ac:dyDescent="0.35">
      <c r="A23" s="12"/>
      <c r="B23" s="13"/>
      <c r="C23" s="13"/>
      <c r="D23" s="13"/>
      <c r="E23" s="13"/>
      <c r="F23" s="13"/>
      <c r="G23" s="13"/>
      <c r="H23" s="13"/>
      <c r="I23" s="15"/>
      <c r="J23" s="4"/>
      <c r="K23" s="4"/>
      <c r="L23" s="4"/>
    </row>
    <row r="24" spans="1:12" x14ac:dyDescent="0.35">
      <c r="A24" s="314" t="s">
        <v>61</v>
      </c>
      <c r="B24" s="315"/>
      <c r="C24" s="315"/>
      <c r="D24" s="315"/>
      <c r="E24" s="315"/>
      <c r="F24" s="315"/>
      <c r="G24" s="315"/>
      <c r="H24" s="316"/>
      <c r="I24" s="9"/>
      <c r="J24" s="4"/>
      <c r="K24" s="20"/>
      <c r="L24" s="4"/>
    </row>
    <row r="25" spans="1:12" x14ac:dyDescent="0.35">
      <c r="A25" s="4"/>
      <c r="B25" s="4"/>
      <c r="C25" s="4"/>
      <c r="D25" s="4"/>
      <c r="E25" s="4"/>
      <c r="F25" s="4"/>
      <c r="G25" s="4"/>
      <c r="H25" s="4"/>
      <c r="I25" s="4"/>
      <c r="J25" s="4"/>
      <c r="K25" s="4"/>
      <c r="L25" s="4"/>
    </row>
    <row r="26" spans="1:12" ht="15.5" x14ac:dyDescent="0.35">
      <c r="A26" s="22" t="s">
        <v>64</v>
      </c>
      <c r="B26" s="4"/>
      <c r="C26" s="4"/>
      <c r="D26" s="4"/>
      <c r="E26" s="4"/>
      <c r="F26" s="4"/>
      <c r="G26" s="4"/>
      <c r="H26" s="4"/>
      <c r="I26" s="4"/>
      <c r="J26" s="4"/>
      <c r="K26" s="4"/>
      <c r="L26" s="4"/>
    </row>
    <row r="27" spans="1:12" x14ac:dyDescent="0.35">
      <c r="A27" s="311" t="s">
        <v>65</v>
      </c>
      <c r="B27" s="312"/>
      <c r="C27" s="312"/>
      <c r="D27" s="312"/>
      <c r="E27" s="312"/>
      <c r="F27" s="312"/>
      <c r="G27" s="312"/>
      <c r="H27" s="313"/>
      <c r="I27" s="4"/>
      <c r="J27" s="4"/>
      <c r="K27" s="4"/>
      <c r="L27" s="4"/>
    </row>
    <row r="28" spans="1:12" x14ac:dyDescent="0.35">
      <c r="A28" s="4"/>
      <c r="B28" s="4"/>
      <c r="C28" s="4"/>
      <c r="D28" s="4"/>
      <c r="E28" s="4"/>
      <c r="F28" s="4"/>
      <c r="G28" s="4"/>
      <c r="H28" s="4"/>
      <c r="I28" s="4"/>
      <c r="J28" s="4"/>
      <c r="K28" s="4"/>
      <c r="L28" s="4"/>
    </row>
    <row r="29" spans="1:12" x14ac:dyDescent="0.35">
      <c r="A29" s="4"/>
      <c r="B29" s="4"/>
      <c r="C29" s="4"/>
      <c r="D29" s="4"/>
      <c r="E29" s="4"/>
      <c r="F29" s="4"/>
      <c r="G29" s="4"/>
      <c r="H29" s="4"/>
      <c r="I29" s="4"/>
      <c r="J29" s="4"/>
      <c r="K29" s="4"/>
      <c r="L29" s="4"/>
    </row>
    <row r="30" spans="1:12" x14ac:dyDescent="0.35">
      <c r="A30" s="4"/>
      <c r="B30" s="4"/>
      <c r="C30" s="4"/>
      <c r="D30" s="4"/>
      <c r="E30" s="4"/>
      <c r="F30" s="4"/>
      <c r="G30" s="4"/>
      <c r="H30" s="4"/>
      <c r="I30" s="4"/>
      <c r="J30" s="4"/>
      <c r="K30" s="4"/>
      <c r="L30" s="4"/>
    </row>
    <row r="31" spans="1:12" x14ac:dyDescent="0.35">
      <c r="A31" s="21" t="s">
        <v>63</v>
      </c>
    </row>
    <row r="32" spans="1:12" x14ac:dyDescent="0.35">
      <c r="A32" t="s">
        <v>0</v>
      </c>
    </row>
    <row r="33" spans="1:9" x14ac:dyDescent="0.35">
      <c r="A33" t="s">
        <v>1</v>
      </c>
    </row>
    <row r="36" spans="1:9" x14ac:dyDescent="0.35">
      <c r="A36" t="s">
        <v>2</v>
      </c>
    </row>
    <row r="37" spans="1:9" x14ac:dyDescent="0.35">
      <c r="A37" t="s">
        <v>3</v>
      </c>
    </row>
    <row r="38" spans="1:9" x14ac:dyDescent="0.35">
      <c r="A38" t="s">
        <v>4</v>
      </c>
    </row>
    <row r="41" spans="1:9" x14ac:dyDescent="0.35">
      <c r="A41" t="s">
        <v>5</v>
      </c>
    </row>
    <row r="42" spans="1:9" x14ac:dyDescent="0.35">
      <c r="A42" t="s">
        <v>6</v>
      </c>
    </row>
    <row r="45" spans="1:9" x14ac:dyDescent="0.35">
      <c r="A45" t="s">
        <v>7</v>
      </c>
    </row>
    <row r="46" spans="1:9" x14ac:dyDescent="0.35">
      <c r="A46" t="s">
        <v>26</v>
      </c>
      <c r="I46" s="1" t="s">
        <v>29</v>
      </c>
    </row>
    <row r="47" spans="1:9" x14ac:dyDescent="0.35">
      <c r="A47" t="s">
        <v>39</v>
      </c>
    </row>
    <row r="49" spans="1:9" x14ac:dyDescent="0.35">
      <c r="A49" t="s">
        <v>8</v>
      </c>
    </row>
    <row r="50" spans="1:9" x14ac:dyDescent="0.35">
      <c r="A50" t="s">
        <v>36</v>
      </c>
      <c r="I50" s="1"/>
    </row>
    <row r="51" spans="1:9" x14ac:dyDescent="0.35">
      <c r="A51" t="s">
        <v>37</v>
      </c>
      <c r="I51" s="1"/>
    </row>
    <row r="52" spans="1:9" x14ac:dyDescent="0.35">
      <c r="A52" t="s">
        <v>38</v>
      </c>
      <c r="I52" s="1"/>
    </row>
    <row r="54" spans="1:9" x14ac:dyDescent="0.35">
      <c r="A54" t="s">
        <v>9</v>
      </c>
    </row>
    <row r="55" spans="1:9" x14ac:dyDescent="0.35">
      <c r="A55" t="s">
        <v>15</v>
      </c>
    </row>
    <row r="58" spans="1:9" x14ac:dyDescent="0.35">
      <c r="A58" t="s">
        <v>10</v>
      </c>
    </row>
    <row r="59" spans="1:9" x14ac:dyDescent="0.35">
      <c r="A59" t="s">
        <v>40</v>
      </c>
    </row>
    <row r="62" spans="1:9" x14ac:dyDescent="0.35">
      <c r="A62" t="s">
        <v>11</v>
      </c>
    </row>
    <row r="66" spans="1:1" x14ac:dyDescent="0.35">
      <c r="A66" t="s">
        <v>12</v>
      </c>
    </row>
    <row r="67" spans="1:1" x14ac:dyDescent="0.35">
      <c r="A67" t="s">
        <v>13</v>
      </c>
    </row>
    <row r="68" spans="1:1" x14ac:dyDescent="0.35">
      <c r="A68" t="s">
        <v>14</v>
      </c>
    </row>
    <row r="72" spans="1:1" x14ac:dyDescent="0.35">
      <c r="A72" t="s">
        <v>43</v>
      </c>
    </row>
    <row r="73" spans="1:1" x14ac:dyDescent="0.35">
      <c r="A73" t="s">
        <v>44</v>
      </c>
    </row>
  </sheetData>
  <mergeCells count="14">
    <mergeCell ref="A27:H27"/>
    <mergeCell ref="A12:H12"/>
    <mergeCell ref="A13:G13"/>
    <mergeCell ref="A19:H19"/>
    <mergeCell ref="A20:G20"/>
    <mergeCell ref="A24:H24"/>
    <mergeCell ref="A22:H22"/>
    <mergeCell ref="A15:H15"/>
    <mergeCell ref="A17:H17"/>
    <mergeCell ref="A3:H3"/>
    <mergeCell ref="A6:G6"/>
    <mergeCell ref="A5:H5"/>
    <mergeCell ref="A8:H8"/>
    <mergeCell ref="A10:H10"/>
  </mergeCells>
  <dataValidations count="1">
    <dataValidation type="whole" showInputMessage="1" showErrorMessage="1" sqref="I8" xr:uid="{00000000-0002-0000-0B00-000000000000}">
      <formula1>0</formula1>
      <formula2>100000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1000000}">
          <x14:formula1>
            <xm:f>'Drop downs'!$A$2:$A$6</xm:f>
          </x14:formula1>
          <xm:sqref>I5 I12</xm:sqref>
        </x14:dataValidation>
        <x14:dataValidation type="list" allowBlank="1" showInputMessage="1" showErrorMessage="1" xr:uid="{00000000-0002-0000-0B00-000002000000}">
          <x14:formula1>
            <xm:f>'Drop downs'!$G$2:$G$3</xm:f>
          </x14:formula1>
          <xm:sqref>I10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U58"/>
  <sheetViews>
    <sheetView zoomScaleNormal="100" workbookViewId="0">
      <selection activeCell="U4" sqref="U4"/>
    </sheetView>
  </sheetViews>
  <sheetFormatPr defaultRowHeight="14.5" x14ac:dyDescent="0.35"/>
  <cols>
    <col min="9" max="9" width="17.26953125" customWidth="1"/>
    <col min="21" max="21" width="17.453125" customWidth="1"/>
  </cols>
  <sheetData>
    <row r="1" spans="1:21" x14ac:dyDescent="0.35">
      <c r="A1" s="44"/>
      <c r="B1" s="44"/>
      <c r="C1" s="44"/>
      <c r="D1" s="44"/>
      <c r="E1" s="44"/>
      <c r="F1" s="44"/>
      <c r="G1" s="44"/>
      <c r="H1" s="44"/>
      <c r="I1" s="44"/>
      <c r="J1" s="44"/>
      <c r="K1" s="44"/>
      <c r="L1" s="44"/>
      <c r="M1" s="44"/>
      <c r="N1" s="44"/>
      <c r="O1" s="44"/>
      <c r="P1" s="44"/>
      <c r="Q1" s="44"/>
      <c r="R1" s="44"/>
      <c r="S1" s="44"/>
      <c r="T1" s="44"/>
      <c r="U1" s="44"/>
    </row>
    <row r="2" spans="1:21" ht="15.5" x14ac:dyDescent="0.35">
      <c r="A2" s="48" t="s">
        <v>47</v>
      </c>
      <c r="B2" s="44"/>
      <c r="C2" s="44"/>
      <c r="D2" s="44"/>
      <c r="E2" s="44"/>
      <c r="F2" s="44"/>
      <c r="G2" s="44"/>
      <c r="H2" s="44"/>
      <c r="I2" s="44"/>
      <c r="J2" s="44"/>
      <c r="K2" s="44"/>
      <c r="L2" s="44"/>
      <c r="M2" s="48" t="s">
        <v>47</v>
      </c>
      <c r="N2" s="44"/>
      <c r="O2" s="44"/>
      <c r="P2" s="44"/>
      <c r="Q2" s="44"/>
      <c r="R2" s="44"/>
      <c r="S2" s="44"/>
      <c r="T2" s="44"/>
      <c r="U2" s="44"/>
    </row>
    <row r="3" spans="1:21" x14ac:dyDescent="0.35">
      <c r="A3" s="44"/>
      <c r="B3" s="44"/>
      <c r="C3" s="44"/>
      <c r="D3" s="44"/>
      <c r="E3" s="44"/>
      <c r="F3" s="44"/>
      <c r="G3" s="44"/>
      <c r="H3" s="44"/>
      <c r="I3" s="44"/>
      <c r="J3" s="44"/>
      <c r="K3" s="44" t="s">
        <v>141</v>
      </c>
      <c r="L3" s="44"/>
      <c r="M3" s="44"/>
      <c r="N3" s="44"/>
      <c r="O3" s="44"/>
      <c r="P3" s="44"/>
      <c r="Q3" s="44"/>
      <c r="R3" s="44"/>
      <c r="S3" s="44"/>
      <c r="T3" s="44"/>
      <c r="U3" s="44"/>
    </row>
    <row r="4" spans="1:21" ht="29.5" customHeight="1" x14ac:dyDescent="0.35">
      <c r="A4" s="286" t="s">
        <v>111</v>
      </c>
      <c r="B4" s="287"/>
      <c r="C4" s="287"/>
      <c r="D4" s="287"/>
      <c r="E4" s="287"/>
      <c r="F4" s="287"/>
      <c r="G4" s="287"/>
      <c r="H4" s="43"/>
      <c r="I4" s="9" t="s">
        <v>30</v>
      </c>
      <c r="J4" s="44"/>
      <c r="K4" s="20">
        <f>IF(I4="significant increase",2,IF(I4="slight increase",1,IF(I4="no change or n/a",0,IF(I4="slight decrease",-1,IF(I4="significant decrease",-2,IF(I4="",""))))))</f>
        <v>-1</v>
      </c>
      <c r="L4" s="44"/>
      <c r="M4" s="286" t="s">
        <v>121</v>
      </c>
      <c r="N4" s="287"/>
      <c r="O4" s="287"/>
      <c r="P4" s="287"/>
      <c r="Q4" s="287"/>
      <c r="R4" s="287"/>
      <c r="S4" s="287"/>
      <c r="T4" s="43"/>
      <c r="U4" s="9" t="s">
        <v>103</v>
      </c>
    </row>
    <row r="5" spans="1:21" x14ac:dyDescent="0.35">
      <c r="A5" s="50" t="str">
        <f>IF(OR(I4="significant increase",I4="slight increase"),"Go to question 1a",IF(I4="No change or n/a","Go to question 2","Go to question 1b"))</f>
        <v>Go to question 1b</v>
      </c>
      <c r="B5" s="11"/>
      <c r="C5" s="11"/>
      <c r="D5" s="11"/>
      <c r="E5" s="11"/>
      <c r="F5" s="11"/>
      <c r="G5" s="11"/>
      <c r="H5" s="11"/>
      <c r="I5" s="15"/>
      <c r="J5" s="44"/>
      <c r="K5" s="44"/>
      <c r="L5" s="44"/>
      <c r="M5" s="50" t="str">
        <f>IF(U4="yes","Go to question 1a",IF(U4="","","Go to question 2"))</f>
        <v>Go to question 2</v>
      </c>
      <c r="N5" s="11"/>
      <c r="O5" s="11"/>
      <c r="P5" s="11"/>
      <c r="Q5" s="11"/>
      <c r="R5" s="11"/>
      <c r="S5" s="11"/>
      <c r="T5" s="11"/>
      <c r="U5" s="15"/>
    </row>
    <row r="6" spans="1:21" x14ac:dyDescent="0.35">
      <c r="A6" s="10"/>
      <c r="B6" s="11"/>
      <c r="C6" s="11"/>
      <c r="D6" s="11"/>
      <c r="E6" s="11"/>
      <c r="F6" s="11"/>
      <c r="G6" s="11"/>
      <c r="H6" s="11"/>
      <c r="I6" s="15"/>
      <c r="J6" s="44"/>
      <c r="K6" s="44"/>
      <c r="L6" s="44"/>
      <c r="M6" s="10"/>
      <c r="N6" s="11"/>
      <c r="O6" s="11"/>
      <c r="P6" s="11"/>
      <c r="Q6" s="11"/>
      <c r="R6" s="11"/>
      <c r="S6" s="11"/>
      <c r="T6" s="11"/>
      <c r="U6" s="15"/>
    </row>
    <row r="7" spans="1:21" x14ac:dyDescent="0.35">
      <c r="A7" s="16" t="s">
        <v>138</v>
      </c>
      <c r="B7" s="11"/>
      <c r="C7" s="11"/>
      <c r="D7" s="11"/>
      <c r="E7" s="11"/>
      <c r="F7" s="11"/>
      <c r="G7" s="11"/>
      <c r="H7" s="11"/>
      <c r="I7" s="15"/>
      <c r="J7" s="44"/>
      <c r="K7" s="44"/>
      <c r="L7" s="44"/>
      <c r="M7" s="16" t="s">
        <v>112</v>
      </c>
      <c r="N7" s="11"/>
      <c r="O7" s="11"/>
      <c r="P7" s="11"/>
      <c r="Q7" s="11"/>
      <c r="R7" s="11"/>
      <c r="S7" s="11"/>
      <c r="T7" s="11"/>
      <c r="U7" s="15"/>
    </row>
    <row r="8" spans="1:21" x14ac:dyDescent="0.35">
      <c r="A8" s="10"/>
      <c r="B8" s="55" t="s">
        <v>139</v>
      </c>
      <c r="C8" s="11"/>
      <c r="D8" s="11"/>
      <c r="E8" s="55" t="s">
        <v>140</v>
      </c>
      <c r="F8" s="11"/>
      <c r="G8" s="11"/>
      <c r="H8" s="11"/>
      <c r="I8" s="15"/>
      <c r="J8" s="44"/>
      <c r="K8" s="44"/>
      <c r="L8" s="44"/>
      <c r="M8" s="10"/>
      <c r="N8" s="11"/>
      <c r="O8" s="11"/>
      <c r="P8" s="11"/>
      <c r="Q8" s="11"/>
      <c r="R8" s="11"/>
      <c r="S8" s="11"/>
      <c r="T8" s="11"/>
      <c r="U8" s="15"/>
    </row>
    <row r="9" spans="1:21" x14ac:dyDescent="0.35">
      <c r="A9" s="10"/>
      <c r="B9" s="11"/>
      <c r="C9" s="11"/>
      <c r="D9" s="11"/>
      <c r="E9" s="11"/>
      <c r="F9" s="11"/>
      <c r="G9" s="11"/>
      <c r="H9" s="11"/>
      <c r="I9" s="15"/>
      <c r="J9" s="44"/>
      <c r="K9" s="44"/>
      <c r="L9" s="44"/>
      <c r="M9" s="10"/>
      <c r="N9" s="11"/>
      <c r="O9" s="11"/>
      <c r="P9" s="11"/>
      <c r="Q9" s="11"/>
      <c r="R9" s="11"/>
      <c r="S9" s="11"/>
      <c r="T9" s="11"/>
      <c r="U9" s="15"/>
    </row>
    <row r="10" spans="1:21" x14ac:dyDescent="0.35">
      <c r="A10" s="10"/>
      <c r="B10" s="11"/>
      <c r="C10" s="11"/>
      <c r="D10" s="11"/>
      <c r="E10" s="11"/>
      <c r="F10" s="11"/>
      <c r="G10" s="11"/>
      <c r="H10" s="11"/>
      <c r="I10" s="15"/>
      <c r="J10" s="44"/>
      <c r="K10" s="44"/>
      <c r="L10" s="44"/>
      <c r="M10" s="10"/>
      <c r="N10" s="11"/>
      <c r="O10" s="11"/>
      <c r="P10" s="11"/>
      <c r="Q10" s="11"/>
      <c r="R10" s="11"/>
      <c r="S10" s="11"/>
      <c r="T10" s="11"/>
      <c r="U10" s="15"/>
    </row>
    <row r="11" spans="1:21" x14ac:dyDescent="0.35">
      <c r="A11" s="10"/>
      <c r="B11" s="11"/>
      <c r="C11" s="11"/>
      <c r="D11" s="11"/>
      <c r="E11" s="11"/>
      <c r="F11" s="11"/>
      <c r="G11" s="11"/>
      <c r="H11" s="11"/>
      <c r="I11" s="15"/>
      <c r="J11" s="44"/>
      <c r="K11" s="44"/>
      <c r="L11" s="44"/>
      <c r="M11" s="10"/>
      <c r="N11" s="11"/>
      <c r="O11" s="11"/>
      <c r="P11" s="11"/>
      <c r="Q11" s="11"/>
      <c r="R11" s="11"/>
      <c r="S11" s="11"/>
      <c r="T11" s="11"/>
      <c r="U11" s="15"/>
    </row>
    <row r="12" spans="1:21" x14ac:dyDescent="0.35">
      <c r="A12" s="10"/>
      <c r="B12" s="11"/>
      <c r="C12" s="11"/>
      <c r="D12" s="11"/>
      <c r="E12" s="11"/>
      <c r="F12" s="11"/>
      <c r="G12" s="11"/>
      <c r="H12" s="11"/>
      <c r="I12" s="15"/>
      <c r="J12" s="44"/>
      <c r="L12" s="44"/>
      <c r="M12" s="16" t="s">
        <v>122</v>
      </c>
      <c r="N12" s="11"/>
      <c r="O12" s="11"/>
      <c r="P12" s="11"/>
      <c r="Q12" s="11"/>
      <c r="R12" s="11"/>
      <c r="S12" s="11"/>
      <c r="T12" s="11"/>
      <c r="U12" s="9"/>
    </row>
    <row r="13" spans="1:21" x14ac:dyDescent="0.35">
      <c r="A13" s="16" t="s">
        <v>113</v>
      </c>
      <c r="B13" s="11"/>
      <c r="C13" s="11"/>
      <c r="D13" s="11"/>
      <c r="E13" s="11"/>
      <c r="F13" s="11"/>
      <c r="G13" s="11"/>
      <c r="H13" s="11"/>
      <c r="I13" s="9" t="s">
        <v>34</v>
      </c>
      <c r="J13" s="44"/>
      <c r="K13" s="20"/>
      <c r="L13" s="44"/>
      <c r="M13" s="16"/>
      <c r="N13" s="11"/>
      <c r="O13" s="11"/>
      <c r="P13" s="11"/>
      <c r="Q13" s="11"/>
      <c r="R13" s="11"/>
      <c r="S13" s="11"/>
      <c r="T13" s="11"/>
      <c r="U13" s="54"/>
    </row>
    <row r="14" spans="1:21" x14ac:dyDescent="0.35">
      <c r="A14" s="16"/>
      <c r="B14" s="11"/>
      <c r="C14" s="11"/>
      <c r="D14" s="11"/>
      <c r="E14" s="11"/>
      <c r="F14" s="11"/>
      <c r="G14" s="11"/>
      <c r="H14" s="11"/>
      <c r="I14" s="54"/>
      <c r="J14" s="44"/>
      <c r="K14" s="44"/>
      <c r="L14" s="44"/>
      <c r="M14" s="16" t="s">
        <v>123</v>
      </c>
      <c r="N14" s="11"/>
      <c r="O14" s="11"/>
      <c r="P14" s="11"/>
      <c r="Q14" s="11"/>
      <c r="R14" s="11"/>
      <c r="S14" s="11"/>
      <c r="T14" s="11"/>
      <c r="U14" s="9"/>
    </row>
    <row r="15" spans="1:21" x14ac:dyDescent="0.35">
      <c r="A15" s="16" t="s">
        <v>119</v>
      </c>
      <c r="B15" s="11"/>
      <c r="C15" s="11"/>
      <c r="D15" s="11"/>
      <c r="E15" s="11"/>
      <c r="F15" s="11"/>
      <c r="G15" s="11"/>
      <c r="H15" s="11"/>
      <c r="I15" s="9"/>
      <c r="J15" s="44"/>
      <c r="K15" s="20"/>
      <c r="L15" s="44"/>
      <c r="M15" s="51"/>
      <c r="N15" s="19"/>
      <c r="O15" s="19"/>
      <c r="P15" s="19"/>
      <c r="Q15" s="19"/>
      <c r="R15" s="19"/>
      <c r="S15" s="19"/>
      <c r="T15" s="19"/>
      <c r="U15" s="52"/>
    </row>
    <row r="16" spans="1:21" x14ac:dyDescent="0.35">
      <c r="A16" s="16"/>
      <c r="B16" s="11"/>
      <c r="C16" s="11"/>
      <c r="D16" s="11"/>
      <c r="E16" s="11"/>
      <c r="F16" s="11"/>
      <c r="G16" s="11"/>
      <c r="H16" s="11"/>
      <c r="I16" s="15"/>
      <c r="J16" s="44"/>
      <c r="K16" s="44"/>
      <c r="L16" s="44"/>
      <c r="M16" s="44"/>
      <c r="N16" s="44"/>
      <c r="O16" s="44"/>
      <c r="P16" s="44"/>
      <c r="Q16" s="44"/>
      <c r="R16" s="44"/>
      <c r="S16" s="44"/>
      <c r="T16" s="44"/>
      <c r="U16" s="44"/>
    </row>
    <row r="17" spans="1:21" ht="30" customHeight="1" x14ac:dyDescent="0.35">
      <c r="A17" s="18" t="s">
        <v>120</v>
      </c>
      <c r="B17" s="19"/>
      <c r="C17" s="19"/>
      <c r="D17" s="19"/>
      <c r="E17" s="19"/>
      <c r="F17" s="19"/>
      <c r="G17" s="19"/>
      <c r="H17" s="19"/>
      <c r="I17" s="9" t="s">
        <v>52</v>
      </c>
      <c r="J17" s="44"/>
      <c r="K17" s="20"/>
      <c r="L17" s="44"/>
      <c r="M17" s="286" t="s">
        <v>124</v>
      </c>
      <c r="N17" s="287"/>
      <c r="O17" s="287"/>
      <c r="P17" s="287"/>
      <c r="Q17" s="287"/>
      <c r="R17" s="287"/>
      <c r="S17" s="287"/>
      <c r="T17" s="43"/>
      <c r="U17" s="9" t="s">
        <v>103</v>
      </c>
    </row>
    <row r="18" spans="1:21" ht="18" customHeight="1" x14ac:dyDescent="0.35">
      <c r="A18" s="44"/>
      <c r="B18" s="44"/>
      <c r="C18" s="44"/>
      <c r="D18" s="44"/>
      <c r="E18" s="44"/>
      <c r="F18" s="44"/>
      <c r="G18" s="44"/>
      <c r="H18" s="44"/>
      <c r="I18" s="44"/>
      <c r="J18" s="44"/>
      <c r="K18" s="44"/>
      <c r="L18" s="44"/>
      <c r="M18" s="50" t="str">
        <f>IF(U17="yes","Go to question 2a",IF(U17="","","Go to question 3"))</f>
        <v>Go to question 3</v>
      </c>
      <c r="N18" s="11"/>
      <c r="O18" s="11"/>
      <c r="P18" s="11"/>
      <c r="Q18" s="11"/>
      <c r="R18" s="11"/>
      <c r="S18" s="11"/>
      <c r="T18" s="11"/>
      <c r="U18" s="15"/>
    </row>
    <row r="19" spans="1:21" ht="29.15" customHeight="1" x14ac:dyDescent="0.35">
      <c r="A19" s="286" t="s">
        <v>114</v>
      </c>
      <c r="B19" s="287"/>
      <c r="C19" s="287"/>
      <c r="D19" s="287"/>
      <c r="E19" s="287"/>
      <c r="F19" s="287"/>
      <c r="G19" s="287"/>
      <c r="H19" s="43"/>
      <c r="I19" s="9" t="s">
        <v>27</v>
      </c>
      <c r="J19" s="44"/>
      <c r="K19" s="20"/>
      <c r="L19" s="44"/>
      <c r="M19" s="10"/>
      <c r="N19" s="11"/>
      <c r="O19" s="11"/>
      <c r="P19" s="11"/>
      <c r="Q19" s="11"/>
      <c r="R19" s="11"/>
      <c r="S19" s="11"/>
      <c r="T19" s="11"/>
      <c r="U19" s="15"/>
    </row>
    <row r="20" spans="1:21" x14ac:dyDescent="0.35">
      <c r="A20" s="50" t="str">
        <f>IF(OR(I19="significant increase",I19="slight increase"),"Go to question 2a",IF(I19="No change or n/a","Go to question 3","Go to question 2b"))</f>
        <v>Go to question 2a</v>
      </c>
      <c r="B20" s="11"/>
      <c r="C20" s="11"/>
      <c r="D20" s="11"/>
      <c r="E20" s="11"/>
      <c r="F20" s="11"/>
      <c r="G20" s="11"/>
      <c r="H20" s="11"/>
      <c r="I20" s="15"/>
      <c r="J20" s="44"/>
      <c r="K20" s="44"/>
      <c r="L20" s="44"/>
      <c r="M20" s="16" t="s">
        <v>125</v>
      </c>
      <c r="N20" s="11"/>
      <c r="O20" s="11"/>
      <c r="P20" s="11"/>
      <c r="Q20" s="11"/>
      <c r="R20" s="11"/>
      <c r="S20" s="11"/>
      <c r="T20" s="11"/>
      <c r="U20" s="15"/>
    </row>
    <row r="21" spans="1:21" x14ac:dyDescent="0.35">
      <c r="A21" s="10"/>
      <c r="B21" s="11"/>
      <c r="C21" s="11"/>
      <c r="D21" s="11"/>
      <c r="E21" s="11"/>
      <c r="F21" s="11"/>
      <c r="G21" s="11"/>
      <c r="H21" s="11"/>
      <c r="I21" s="15"/>
      <c r="J21" s="44"/>
      <c r="K21" s="44"/>
      <c r="L21" s="44"/>
      <c r="M21" s="10"/>
      <c r="N21" s="11"/>
      <c r="O21" s="11"/>
      <c r="P21" s="11"/>
      <c r="Q21" s="11"/>
      <c r="R21" s="11"/>
      <c r="S21" s="11"/>
      <c r="T21" s="11"/>
      <c r="U21" s="15"/>
    </row>
    <row r="22" spans="1:21" x14ac:dyDescent="0.35">
      <c r="A22" s="16" t="s">
        <v>115</v>
      </c>
      <c r="B22" s="11"/>
      <c r="C22" s="11"/>
      <c r="D22" s="11"/>
      <c r="E22" s="11"/>
      <c r="F22" s="11"/>
      <c r="G22" s="11"/>
      <c r="H22" s="11"/>
      <c r="I22" s="15"/>
      <c r="J22" s="44"/>
      <c r="K22" s="44"/>
      <c r="L22" s="44"/>
      <c r="M22" s="10"/>
      <c r="N22" s="11"/>
      <c r="O22" s="11"/>
      <c r="P22" s="11"/>
      <c r="Q22" s="11"/>
      <c r="R22" s="11"/>
      <c r="S22" s="11"/>
      <c r="T22" s="11"/>
      <c r="U22" s="15"/>
    </row>
    <row r="23" spans="1:21" x14ac:dyDescent="0.35">
      <c r="A23" s="10"/>
      <c r="B23" s="11"/>
      <c r="C23" s="11"/>
      <c r="D23" s="11"/>
      <c r="E23" s="11"/>
      <c r="F23" s="11"/>
      <c r="G23" s="11"/>
      <c r="H23" s="11"/>
      <c r="I23" s="15"/>
      <c r="J23" s="44"/>
      <c r="K23" s="44"/>
      <c r="L23" s="44"/>
      <c r="M23" s="10"/>
      <c r="N23" s="11"/>
      <c r="O23" s="11"/>
      <c r="P23" s="11"/>
      <c r="Q23" s="11"/>
      <c r="R23" s="11"/>
      <c r="S23" s="11"/>
      <c r="T23" s="11"/>
      <c r="U23" s="15"/>
    </row>
    <row r="24" spans="1:21" x14ac:dyDescent="0.35">
      <c r="A24" s="10"/>
      <c r="B24" s="11"/>
      <c r="C24" s="11"/>
      <c r="D24" s="11"/>
      <c r="E24" s="11"/>
      <c r="F24" s="11"/>
      <c r="G24" s="11"/>
      <c r="H24" s="11"/>
      <c r="I24" s="15"/>
      <c r="J24" s="44"/>
      <c r="K24" s="44"/>
      <c r="L24" s="44"/>
      <c r="M24" s="10"/>
      <c r="N24" s="11"/>
      <c r="O24" s="11"/>
      <c r="P24" s="11"/>
      <c r="Q24" s="11"/>
      <c r="R24" s="11"/>
      <c r="S24" s="11"/>
      <c r="T24" s="11"/>
      <c r="U24" s="15"/>
    </row>
    <row r="25" spans="1:21" x14ac:dyDescent="0.35">
      <c r="A25" s="10"/>
      <c r="B25" s="11"/>
      <c r="C25" s="11"/>
      <c r="D25" s="11"/>
      <c r="E25" s="11"/>
      <c r="F25" s="11"/>
      <c r="G25" s="11"/>
      <c r="H25" s="11"/>
      <c r="I25" s="15"/>
      <c r="J25" s="44"/>
      <c r="K25" s="44"/>
      <c r="L25" s="44"/>
      <c r="M25" s="16" t="s">
        <v>126</v>
      </c>
      <c r="N25" s="11"/>
      <c r="O25" s="11"/>
      <c r="P25" s="11"/>
      <c r="Q25" s="11"/>
      <c r="R25" s="11"/>
      <c r="S25" s="11"/>
      <c r="T25" s="11"/>
      <c r="U25" s="53" t="s">
        <v>102</v>
      </c>
    </row>
    <row r="26" spans="1:21" x14ac:dyDescent="0.35">
      <c r="A26" s="16" t="s">
        <v>116</v>
      </c>
      <c r="B26" s="11"/>
      <c r="C26" s="11"/>
      <c r="D26" s="11"/>
      <c r="E26" s="11"/>
      <c r="F26" s="11"/>
      <c r="G26" s="11"/>
      <c r="H26" s="11"/>
      <c r="I26" s="53" t="s">
        <v>102</v>
      </c>
      <c r="J26" s="44"/>
      <c r="K26" s="20"/>
      <c r="L26" s="44"/>
      <c r="M26" s="10"/>
      <c r="N26" s="11"/>
      <c r="O26" s="11"/>
      <c r="P26" s="11"/>
      <c r="Q26" s="11"/>
      <c r="R26" s="11"/>
      <c r="S26" s="11"/>
      <c r="T26" s="11"/>
      <c r="U26" s="15"/>
    </row>
    <row r="27" spans="1:21" x14ac:dyDescent="0.35">
      <c r="A27" s="16"/>
      <c r="B27" s="11"/>
      <c r="C27" s="11"/>
      <c r="D27" s="11"/>
      <c r="E27" s="11"/>
      <c r="F27" s="11"/>
      <c r="G27" s="11"/>
      <c r="H27" s="11"/>
      <c r="I27" s="56"/>
      <c r="J27" s="44"/>
      <c r="K27" s="44"/>
      <c r="L27" s="44"/>
      <c r="M27" s="16" t="s">
        <v>128</v>
      </c>
      <c r="N27" s="11"/>
      <c r="O27" s="11"/>
      <c r="P27" s="11"/>
      <c r="Q27" s="11"/>
      <c r="R27" s="11"/>
      <c r="S27" s="11"/>
      <c r="T27" s="11"/>
      <c r="U27" s="9"/>
    </row>
    <row r="28" spans="1:21" x14ac:dyDescent="0.35">
      <c r="A28" s="16" t="s">
        <v>128</v>
      </c>
      <c r="B28" s="11"/>
      <c r="C28" s="11"/>
      <c r="D28" s="11"/>
      <c r="E28" s="11"/>
      <c r="F28" s="11"/>
      <c r="G28" s="11"/>
      <c r="H28" s="11"/>
      <c r="I28" s="53"/>
      <c r="K28" s="20"/>
      <c r="L28" s="44"/>
      <c r="M28" s="16"/>
      <c r="N28" s="11"/>
      <c r="O28" s="11"/>
      <c r="P28" s="11"/>
      <c r="Q28" s="11"/>
      <c r="R28" s="11"/>
      <c r="S28" s="11"/>
      <c r="T28" s="11"/>
      <c r="U28" s="54"/>
    </row>
    <row r="29" spans="1:21" x14ac:dyDescent="0.35">
      <c r="A29" s="16"/>
      <c r="B29" s="11"/>
      <c r="C29" s="11"/>
      <c r="D29" s="11"/>
      <c r="E29" s="11"/>
      <c r="F29" s="11"/>
      <c r="G29" s="11"/>
      <c r="H29" s="11"/>
      <c r="I29" s="56"/>
      <c r="J29" s="44"/>
      <c r="K29" s="44"/>
      <c r="L29" s="44"/>
      <c r="M29" s="16" t="s">
        <v>127</v>
      </c>
      <c r="N29" s="11"/>
      <c r="O29" s="11"/>
      <c r="P29" s="11"/>
      <c r="Q29" s="11"/>
      <c r="R29" s="11"/>
      <c r="S29" s="11"/>
      <c r="T29" s="11"/>
      <c r="U29" s="9"/>
    </row>
    <row r="30" spans="1:21" x14ac:dyDescent="0.35">
      <c r="A30" s="16" t="s">
        <v>127</v>
      </c>
      <c r="B30" s="11"/>
      <c r="C30" s="11"/>
      <c r="D30" s="11"/>
      <c r="E30" s="11"/>
      <c r="F30" s="11"/>
      <c r="G30" s="11"/>
      <c r="H30" s="11"/>
      <c r="I30" s="53"/>
      <c r="J30" s="44"/>
      <c r="K30" s="20"/>
      <c r="L30" s="44"/>
      <c r="M30" s="18"/>
      <c r="N30" s="19"/>
      <c r="O30" s="19"/>
      <c r="P30" s="19"/>
      <c r="Q30" s="19"/>
      <c r="R30" s="19"/>
      <c r="S30" s="19"/>
      <c r="T30" s="19"/>
      <c r="U30" s="52"/>
    </row>
    <row r="31" spans="1:21" x14ac:dyDescent="0.35">
      <c r="A31" s="51"/>
      <c r="B31" s="19"/>
      <c r="C31" s="19"/>
      <c r="D31" s="19"/>
      <c r="E31" s="19"/>
      <c r="F31" s="19"/>
      <c r="G31" s="19"/>
      <c r="H31" s="19"/>
      <c r="I31" s="52"/>
      <c r="J31" s="44"/>
      <c r="K31" s="44"/>
      <c r="L31" s="44"/>
      <c r="M31" s="44"/>
      <c r="N31" s="44"/>
      <c r="O31" s="44"/>
      <c r="P31" s="44"/>
      <c r="Q31" s="44"/>
      <c r="R31" s="44"/>
      <c r="S31" s="44"/>
      <c r="T31" s="44"/>
      <c r="U31" s="44"/>
    </row>
    <row r="32" spans="1:21" ht="29.15" customHeight="1" x14ac:dyDescent="0.35">
      <c r="A32" s="44"/>
      <c r="B32" s="44"/>
      <c r="C32" s="44"/>
      <c r="D32" s="44"/>
      <c r="E32" s="44"/>
      <c r="F32" s="44"/>
      <c r="G32" s="44"/>
      <c r="H32" s="44"/>
      <c r="I32" s="44"/>
      <c r="J32" s="44"/>
      <c r="K32" s="44"/>
      <c r="L32" s="44"/>
      <c r="M32" s="286" t="s">
        <v>129</v>
      </c>
      <c r="N32" s="287"/>
      <c r="O32" s="287"/>
      <c r="P32" s="287"/>
      <c r="Q32" s="287"/>
      <c r="R32" s="287"/>
      <c r="S32" s="287"/>
      <c r="T32" s="43"/>
      <c r="U32" s="9" t="s">
        <v>102</v>
      </c>
    </row>
    <row r="33" spans="1:21" x14ac:dyDescent="0.35">
      <c r="A33" s="21" t="s">
        <v>117</v>
      </c>
      <c r="I33" s="9"/>
      <c r="J33" s="44"/>
      <c r="K33" s="44"/>
      <c r="L33" s="44"/>
      <c r="M33" s="50" t="str">
        <f>IF(U32="yes","Go to question 3a",IF(U32="","","Go to question 4"))</f>
        <v>Go to question 3a</v>
      </c>
      <c r="N33" s="11"/>
      <c r="O33" s="11"/>
      <c r="P33" s="11"/>
      <c r="Q33" s="11"/>
      <c r="R33" s="11"/>
      <c r="S33" s="11"/>
      <c r="T33" s="11"/>
      <c r="U33" s="15"/>
    </row>
    <row r="34" spans="1:21" x14ac:dyDescent="0.35">
      <c r="A34" s="44"/>
      <c r="B34" s="44"/>
      <c r="C34" s="44"/>
      <c r="D34" s="44"/>
      <c r="E34" s="44"/>
      <c r="F34" s="44"/>
      <c r="G34" s="44"/>
      <c r="H34" s="44"/>
      <c r="I34" s="44"/>
      <c r="J34" s="44"/>
      <c r="K34" s="44"/>
      <c r="L34" s="44"/>
      <c r="M34" s="10"/>
      <c r="N34" s="11"/>
      <c r="O34" s="11"/>
      <c r="P34" s="11"/>
      <c r="Q34" s="11"/>
      <c r="R34" s="11"/>
      <c r="S34" s="11"/>
      <c r="T34" s="11"/>
      <c r="U34" s="15"/>
    </row>
    <row r="35" spans="1:21" x14ac:dyDescent="0.35">
      <c r="A35" s="44"/>
      <c r="B35" s="44"/>
      <c r="C35" s="44"/>
      <c r="D35" s="44"/>
      <c r="E35" s="44"/>
      <c r="F35" s="44"/>
      <c r="G35" s="44"/>
      <c r="H35" s="44"/>
      <c r="I35" s="44"/>
      <c r="J35" s="44"/>
      <c r="K35" s="44"/>
      <c r="L35" s="44"/>
      <c r="M35" s="16" t="s">
        <v>130</v>
      </c>
      <c r="N35" s="11"/>
      <c r="O35" s="11"/>
      <c r="P35" s="11"/>
      <c r="Q35" s="11"/>
      <c r="R35" s="11"/>
      <c r="S35" s="11"/>
      <c r="T35" s="11"/>
      <c r="U35" s="15"/>
    </row>
    <row r="36" spans="1:21" x14ac:dyDescent="0.35">
      <c r="M36" s="10"/>
      <c r="N36" s="11"/>
      <c r="O36" s="11"/>
      <c r="P36" s="11"/>
      <c r="Q36" s="11"/>
      <c r="R36" s="11"/>
      <c r="S36" s="11"/>
      <c r="T36" s="11"/>
      <c r="U36" s="15"/>
    </row>
    <row r="37" spans="1:21" x14ac:dyDescent="0.35">
      <c r="M37" s="10"/>
      <c r="N37" s="11"/>
      <c r="O37" s="11"/>
      <c r="P37" s="11"/>
      <c r="Q37" s="11"/>
      <c r="R37" s="11"/>
      <c r="S37" s="11"/>
      <c r="T37" s="11"/>
      <c r="U37" s="15"/>
    </row>
    <row r="38" spans="1:21" x14ac:dyDescent="0.35">
      <c r="M38" s="10"/>
      <c r="N38" s="11"/>
      <c r="O38" s="11"/>
      <c r="P38" s="11"/>
      <c r="Q38" s="11"/>
      <c r="R38" s="11"/>
      <c r="S38" s="11"/>
      <c r="T38" s="11"/>
      <c r="U38" s="15"/>
    </row>
    <row r="39" spans="1:21" x14ac:dyDescent="0.35">
      <c r="M39" s="10"/>
      <c r="N39" s="11"/>
      <c r="O39" s="11"/>
      <c r="P39" s="11"/>
      <c r="Q39" s="11"/>
      <c r="R39" s="11"/>
      <c r="S39" s="11"/>
      <c r="T39" s="11"/>
      <c r="U39" s="15"/>
    </row>
    <row r="40" spans="1:21" ht="15.5" x14ac:dyDescent="0.35">
      <c r="A40" s="48" t="s">
        <v>64</v>
      </c>
      <c r="M40" s="16" t="s">
        <v>131</v>
      </c>
      <c r="N40" s="11"/>
      <c r="O40" s="11"/>
      <c r="P40" s="11"/>
      <c r="Q40" s="11"/>
      <c r="R40" s="11"/>
      <c r="S40" s="11"/>
      <c r="T40" s="11"/>
      <c r="U40" s="9"/>
    </row>
    <row r="41" spans="1:21" x14ac:dyDescent="0.35">
      <c r="M41" s="16"/>
      <c r="N41" s="11"/>
      <c r="O41" s="11"/>
      <c r="P41" s="11"/>
      <c r="Q41" s="11"/>
      <c r="R41" s="11"/>
      <c r="S41" s="11"/>
      <c r="T41" s="11"/>
      <c r="U41" s="54"/>
    </row>
    <row r="42" spans="1:21" x14ac:dyDescent="0.35">
      <c r="A42" t="s">
        <v>118</v>
      </c>
      <c r="M42" s="16" t="s">
        <v>132</v>
      </c>
      <c r="N42" s="11"/>
      <c r="O42" s="11"/>
      <c r="P42" s="11"/>
      <c r="Q42" s="11"/>
      <c r="R42" s="11"/>
      <c r="S42" s="11"/>
      <c r="T42" s="11"/>
      <c r="U42" s="9"/>
    </row>
    <row r="43" spans="1:21" x14ac:dyDescent="0.35">
      <c r="M43" s="51"/>
      <c r="N43" s="19"/>
      <c r="O43" s="19"/>
      <c r="P43" s="19"/>
      <c r="Q43" s="19"/>
      <c r="R43" s="19"/>
      <c r="S43" s="19"/>
      <c r="T43" s="19"/>
      <c r="U43" s="52"/>
    </row>
    <row r="45" spans="1:21" ht="28.5" customHeight="1" x14ac:dyDescent="0.35">
      <c r="M45" s="286" t="s">
        <v>133</v>
      </c>
      <c r="N45" s="287"/>
      <c r="O45" s="287"/>
      <c r="P45" s="287"/>
      <c r="Q45" s="287"/>
      <c r="R45" s="287"/>
      <c r="S45" s="287"/>
      <c r="T45" s="43"/>
      <c r="U45" s="9" t="s">
        <v>102</v>
      </c>
    </row>
    <row r="46" spans="1:21" x14ac:dyDescent="0.35">
      <c r="M46" s="50" t="str">
        <f>IF(U45="yes","Go to question 4a",IF(U45="","","Go to question 5"))</f>
        <v>Go to question 4a</v>
      </c>
      <c r="N46" s="11"/>
      <c r="O46" s="11"/>
      <c r="P46" s="11"/>
      <c r="Q46" s="11"/>
      <c r="R46" s="11"/>
      <c r="S46" s="11"/>
      <c r="T46" s="11"/>
      <c r="U46" s="15"/>
    </row>
    <row r="47" spans="1:21" x14ac:dyDescent="0.35">
      <c r="M47" s="10"/>
      <c r="N47" s="11"/>
      <c r="O47" s="11"/>
      <c r="P47" s="11"/>
      <c r="Q47" s="11"/>
      <c r="R47" s="11"/>
      <c r="S47" s="11"/>
      <c r="T47" s="11"/>
      <c r="U47" s="15"/>
    </row>
    <row r="48" spans="1:21" x14ac:dyDescent="0.35">
      <c r="M48" s="16" t="s">
        <v>134</v>
      </c>
      <c r="N48" s="11"/>
      <c r="O48" s="11"/>
      <c r="P48" s="11"/>
      <c r="Q48" s="11"/>
      <c r="R48" s="11"/>
      <c r="S48" s="11"/>
      <c r="T48" s="11"/>
      <c r="U48" s="15"/>
    </row>
    <row r="49" spans="13:21" x14ac:dyDescent="0.35">
      <c r="M49" s="10"/>
      <c r="N49" s="11"/>
      <c r="O49" s="11"/>
      <c r="P49" s="11"/>
      <c r="Q49" s="11"/>
      <c r="R49" s="11"/>
      <c r="S49" s="11"/>
      <c r="T49" s="11"/>
      <c r="U49" s="15"/>
    </row>
    <row r="50" spans="13:21" x14ac:dyDescent="0.35">
      <c r="M50" s="10"/>
      <c r="N50" s="11"/>
      <c r="O50" s="11"/>
      <c r="P50" s="11"/>
      <c r="Q50" s="11"/>
      <c r="R50" s="11"/>
      <c r="S50" s="11"/>
      <c r="T50" s="11"/>
      <c r="U50" s="15"/>
    </row>
    <row r="51" spans="13:21" x14ac:dyDescent="0.35">
      <c r="M51" s="10"/>
      <c r="N51" s="11"/>
      <c r="O51" s="11"/>
      <c r="P51" s="11"/>
      <c r="Q51" s="11"/>
      <c r="R51" s="11"/>
      <c r="S51" s="11"/>
      <c r="T51" s="11"/>
      <c r="U51" s="15"/>
    </row>
    <row r="52" spans="13:21" x14ac:dyDescent="0.35">
      <c r="M52" s="10"/>
      <c r="N52" s="11"/>
      <c r="O52" s="11"/>
      <c r="P52" s="11"/>
      <c r="Q52" s="11"/>
      <c r="R52" s="11"/>
      <c r="S52" s="11"/>
      <c r="T52" s="11"/>
      <c r="U52" s="15"/>
    </row>
    <row r="53" spans="13:21" x14ac:dyDescent="0.35">
      <c r="M53" s="16" t="s">
        <v>135</v>
      </c>
      <c r="N53" s="11"/>
      <c r="O53" s="11"/>
      <c r="P53" s="11"/>
      <c r="Q53" s="11"/>
      <c r="R53" s="11"/>
      <c r="S53" s="11"/>
      <c r="T53" s="11"/>
      <c r="U53" s="53" t="s">
        <v>102</v>
      </c>
    </row>
    <row r="54" spans="13:21" x14ac:dyDescent="0.35">
      <c r="M54" s="10"/>
      <c r="N54" s="11"/>
      <c r="O54" s="11"/>
      <c r="P54" s="11"/>
      <c r="Q54" s="11"/>
      <c r="R54" s="11"/>
      <c r="S54" s="11"/>
      <c r="T54" s="11"/>
      <c r="U54" s="15"/>
    </row>
    <row r="55" spans="13:21" x14ac:dyDescent="0.35">
      <c r="M55" s="16" t="s">
        <v>136</v>
      </c>
      <c r="N55" s="11"/>
      <c r="O55" s="11"/>
      <c r="P55" s="11"/>
      <c r="Q55" s="11"/>
      <c r="R55" s="11"/>
      <c r="S55" s="11"/>
      <c r="T55" s="11"/>
      <c r="U55" s="9"/>
    </row>
    <row r="56" spans="13:21" x14ac:dyDescent="0.35">
      <c r="M56" s="16"/>
      <c r="N56" s="11"/>
      <c r="O56" s="11"/>
      <c r="P56" s="11"/>
      <c r="Q56" s="11"/>
      <c r="R56" s="11"/>
      <c r="S56" s="11"/>
      <c r="T56" s="11"/>
      <c r="U56" s="54"/>
    </row>
    <row r="57" spans="13:21" x14ac:dyDescent="0.35">
      <c r="M57" s="16" t="s">
        <v>137</v>
      </c>
      <c r="N57" s="11"/>
      <c r="O57" s="11"/>
      <c r="P57" s="11"/>
      <c r="Q57" s="11"/>
      <c r="R57" s="11"/>
      <c r="S57" s="11"/>
      <c r="T57" s="11"/>
      <c r="U57" s="9"/>
    </row>
    <row r="58" spans="13:21" x14ac:dyDescent="0.35">
      <c r="M58" s="18"/>
      <c r="N58" s="19"/>
      <c r="O58" s="19"/>
      <c r="P58" s="19"/>
      <c r="Q58" s="19"/>
      <c r="R58" s="19"/>
      <c r="S58" s="19"/>
      <c r="T58" s="19"/>
      <c r="U58" s="52"/>
    </row>
  </sheetData>
  <mergeCells count="6">
    <mergeCell ref="M45:S45"/>
    <mergeCell ref="A4:G4"/>
    <mergeCell ref="A19:G19"/>
    <mergeCell ref="M4:S4"/>
    <mergeCell ref="M17:S17"/>
    <mergeCell ref="M32:S32"/>
  </mergeCells>
  <dataValidations count="1">
    <dataValidation errorStyle="warning" showInputMessage="1" showErrorMessage="1" error="Please select yes or no" sqref="I14:I16 U12:U14 U27:U31 U40:U42 U55:U58 I27:I29" xr:uid="{00000000-0002-0000-0C00-000000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0</xdr:col>
                    <xdr:colOff>431800</xdr:colOff>
                    <xdr:row>8</xdr:row>
                    <xdr:rowOff>12700</xdr:rowOff>
                  </from>
                  <to>
                    <xdr:col>2</xdr:col>
                    <xdr:colOff>412750</xdr:colOff>
                    <xdr:row>9</xdr:row>
                    <xdr:rowOff>31750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438150</xdr:colOff>
                    <xdr:row>9</xdr:row>
                    <xdr:rowOff>31750</xdr:rowOff>
                  </from>
                  <to>
                    <xdr:col>2</xdr:col>
                    <xdr:colOff>279400</xdr:colOff>
                    <xdr:row>10</xdr:row>
                    <xdr:rowOff>88900</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12</xdr:col>
                    <xdr:colOff>203200</xdr:colOff>
                    <xdr:row>7</xdr:row>
                    <xdr:rowOff>31750</xdr:rowOff>
                  </from>
                  <to>
                    <xdr:col>14</xdr:col>
                    <xdr:colOff>190500</xdr:colOff>
                    <xdr:row>8</xdr:row>
                    <xdr:rowOff>50800</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12</xdr:col>
                    <xdr:colOff>222250</xdr:colOff>
                    <xdr:row>8</xdr:row>
                    <xdr:rowOff>50800</xdr:rowOff>
                  </from>
                  <to>
                    <xdr:col>14</xdr:col>
                    <xdr:colOff>57150</xdr:colOff>
                    <xdr:row>9</xdr:row>
                    <xdr:rowOff>95250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12</xdr:col>
                    <xdr:colOff>222250</xdr:colOff>
                    <xdr:row>9</xdr:row>
                    <xdr:rowOff>76200</xdr:rowOff>
                  </from>
                  <to>
                    <xdr:col>14</xdr:col>
                    <xdr:colOff>69850</xdr:colOff>
                    <xdr:row>10</xdr:row>
                    <xdr:rowOff>127000</xdr:rowOff>
                  </to>
                </anchor>
              </controlPr>
            </control>
          </mc:Choice>
        </mc:AlternateContent>
        <mc:AlternateContent xmlns:mc="http://schemas.openxmlformats.org/markup-compatibility/2006">
          <mc:Choice Requires="x14">
            <control shapeId="7181" r:id="rId9" name="Check Box 13">
              <controlPr defaultSize="0" autoFill="0" autoLine="0" autoPict="0">
                <anchor moveWithCells="1">
                  <from>
                    <xdr:col>12</xdr:col>
                    <xdr:colOff>203200</xdr:colOff>
                    <xdr:row>20</xdr:row>
                    <xdr:rowOff>31750</xdr:rowOff>
                  </from>
                  <to>
                    <xdr:col>14</xdr:col>
                    <xdr:colOff>603250</xdr:colOff>
                    <xdr:row>21</xdr:row>
                    <xdr:rowOff>50800</xdr:rowOff>
                  </to>
                </anchor>
              </controlPr>
            </control>
          </mc:Choice>
        </mc:AlternateContent>
        <mc:AlternateContent xmlns:mc="http://schemas.openxmlformats.org/markup-compatibility/2006">
          <mc:Choice Requires="x14">
            <control shapeId="7182" r:id="rId10" name="Check Box 14">
              <controlPr defaultSize="0" autoFill="0" autoLine="0" autoPict="0">
                <anchor moveWithCells="1">
                  <from>
                    <xdr:col>12</xdr:col>
                    <xdr:colOff>222250</xdr:colOff>
                    <xdr:row>21</xdr:row>
                    <xdr:rowOff>50800</xdr:rowOff>
                  </from>
                  <to>
                    <xdr:col>15</xdr:col>
                    <xdr:colOff>12700</xdr:colOff>
                    <xdr:row>22</xdr:row>
                    <xdr:rowOff>95250</xdr:rowOff>
                  </to>
                </anchor>
              </controlPr>
            </control>
          </mc:Choice>
        </mc:AlternateContent>
        <mc:AlternateContent xmlns:mc="http://schemas.openxmlformats.org/markup-compatibility/2006">
          <mc:Choice Requires="x14">
            <control shapeId="7183" r:id="rId11" name="Check Box 15">
              <controlPr defaultSize="0" autoFill="0" autoLine="0" autoPict="0">
                <anchor moveWithCells="1">
                  <from>
                    <xdr:col>12</xdr:col>
                    <xdr:colOff>222250</xdr:colOff>
                    <xdr:row>22</xdr:row>
                    <xdr:rowOff>76200</xdr:rowOff>
                  </from>
                  <to>
                    <xdr:col>14</xdr:col>
                    <xdr:colOff>69850</xdr:colOff>
                    <xdr:row>23</xdr:row>
                    <xdr:rowOff>127000</xdr:rowOff>
                  </to>
                </anchor>
              </controlPr>
            </control>
          </mc:Choice>
        </mc:AlternateContent>
        <mc:AlternateContent xmlns:mc="http://schemas.openxmlformats.org/markup-compatibility/2006">
          <mc:Choice Requires="x14">
            <control shapeId="7184" r:id="rId12" name="Check Box 16">
              <controlPr defaultSize="0" autoFill="0" autoLine="0" autoPict="0">
                <anchor moveWithCells="1">
                  <from>
                    <xdr:col>0</xdr:col>
                    <xdr:colOff>222250</xdr:colOff>
                    <xdr:row>22</xdr:row>
                    <xdr:rowOff>19050</xdr:rowOff>
                  </from>
                  <to>
                    <xdr:col>1</xdr:col>
                    <xdr:colOff>361950</xdr:colOff>
                    <xdr:row>23</xdr:row>
                    <xdr:rowOff>57150</xdr:rowOff>
                  </to>
                </anchor>
              </controlPr>
            </control>
          </mc:Choice>
        </mc:AlternateContent>
        <mc:AlternateContent xmlns:mc="http://schemas.openxmlformats.org/markup-compatibility/2006">
          <mc:Choice Requires="x14">
            <control shapeId="7185" r:id="rId13" name="Check Box 17">
              <controlPr defaultSize="0" autoFill="0" autoLine="0" autoPict="0">
                <anchor moveWithCells="1">
                  <from>
                    <xdr:col>0</xdr:col>
                    <xdr:colOff>222250</xdr:colOff>
                    <xdr:row>23</xdr:row>
                    <xdr:rowOff>50800</xdr:rowOff>
                  </from>
                  <to>
                    <xdr:col>1</xdr:col>
                    <xdr:colOff>361950</xdr:colOff>
                    <xdr:row>24</xdr:row>
                    <xdr:rowOff>88900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12</xdr:col>
                    <xdr:colOff>203200</xdr:colOff>
                    <xdr:row>35</xdr:row>
                    <xdr:rowOff>31750</xdr:rowOff>
                  </from>
                  <to>
                    <xdr:col>14</xdr:col>
                    <xdr:colOff>190500</xdr:colOff>
                    <xdr:row>36</xdr:row>
                    <xdr:rowOff>50800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from>
                    <xdr:col>12</xdr:col>
                    <xdr:colOff>222250</xdr:colOff>
                    <xdr:row>36</xdr:row>
                    <xdr:rowOff>50800</xdr:rowOff>
                  </from>
                  <to>
                    <xdr:col>14</xdr:col>
                    <xdr:colOff>57150</xdr:colOff>
                    <xdr:row>37</xdr:row>
                    <xdr:rowOff>95250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from>
                    <xdr:col>12</xdr:col>
                    <xdr:colOff>222250</xdr:colOff>
                    <xdr:row>37</xdr:row>
                    <xdr:rowOff>76200</xdr:rowOff>
                  </from>
                  <to>
                    <xdr:col>14</xdr:col>
                    <xdr:colOff>69850</xdr:colOff>
                    <xdr:row>38</xdr:row>
                    <xdr:rowOff>127000</xdr:rowOff>
                  </to>
                </anchor>
              </controlPr>
            </control>
          </mc:Choice>
        </mc:AlternateContent>
        <mc:AlternateContent xmlns:mc="http://schemas.openxmlformats.org/markup-compatibility/2006">
          <mc:Choice Requires="x14">
            <control shapeId="7189" r:id="rId17" name="Check Box 21">
              <controlPr defaultSize="0" autoFill="0" autoLine="0" autoPict="0">
                <anchor moveWithCells="1">
                  <from>
                    <xdr:col>12</xdr:col>
                    <xdr:colOff>203200</xdr:colOff>
                    <xdr:row>48</xdr:row>
                    <xdr:rowOff>31750</xdr:rowOff>
                  </from>
                  <to>
                    <xdr:col>14</xdr:col>
                    <xdr:colOff>603250</xdr:colOff>
                    <xdr:row>49</xdr:row>
                    <xdr:rowOff>50800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12</xdr:col>
                    <xdr:colOff>222250</xdr:colOff>
                    <xdr:row>49</xdr:row>
                    <xdr:rowOff>50800</xdr:rowOff>
                  </from>
                  <to>
                    <xdr:col>15</xdr:col>
                    <xdr:colOff>12700</xdr:colOff>
                    <xdr:row>50</xdr:row>
                    <xdr:rowOff>95250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12</xdr:col>
                    <xdr:colOff>222250</xdr:colOff>
                    <xdr:row>50</xdr:row>
                    <xdr:rowOff>76200</xdr:rowOff>
                  </from>
                  <to>
                    <xdr:col>14</xdr:col>
                    <xdr:colOff>69850</xdr:colOff>
                    <xdr:row>51</xdr:row>
                    <xdr:rowOff>127000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0</xdr:col>
                    <xdr:colOff>450850</xdr:colOff>
                    <xdr:row>10</xdr:row>
                    <xdr:rowOff>76200</xdr:rowOff>
                  </from>
                  <to>
                    <xdr:col>2</xdr:col>
                    <xdr:colOff>285750</xdr:colOff>
                    <xdr:row>11</xdr:row>
                    <xdr:rowOff>127000</xdr:rowOff>
                  </to>
                </anchor>
              </controlPr>
            </control>
          </mc:Choice>
        </mc:AlternateContent>
        <mc:AlternateContent xmlns:mc="http://schemas.openxmlformats.org/markup-compatibility/2006">
          <mc:Choice Requires="x14">
            <control shapeId="7193" r:id="rId21" name="Check Box 25">
              <controlPr defaultSize="0" autoFill="0" autoLine="0" autoPict="0">
                <anchor moveWithCells="1">
                  <from>
                    <xdr:col>3</xdr:col>
                    <xdr:colOff>393700</xdr:colOff>
                    <xdr:row>8</xdr:row>
                    <xdr:rowOff>12700</xdr:rowOff>
                  </from>
                  <to>
                    <xdr:col>6</xdr:col>
                    <xdr:colOff>171450</xdr:colOff>
                    <xdr:row>9</xdr:row>
                    <xdr:rowOff>31750</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from>
                    <xdr:col>3</xdr:col>
                    <xdr:colOff>393700</xdr:colOff>
                    <xdr:row>9</xdr:row>
                    <xdr:rowOff>31750</xdr:rowOff>
                  </from>
                  <to>
                    <xdr:col>6</xdr:col>
                    <xdr:colOff>190500</xdr:colOff>
                    <xdr:row>10</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C00-000001000000}">
          <x14:formula1>
            <xm:f>'Drop downs'!$A$2:$A$6</xm:f>
          </x14:formula1>
          <xm:sqref>I4 I19</xm:sqref>
        </x14:dataValidation>
        <x14:dataValidation type="list" errorStyle="warning" showInputMessage="1" showErrorMessage="1" error="Please select yes or no" xr:uid="{00000000-0002-0000-0C00-000002000000}">
          <x14:formula1>
            <xm:f>'Drop downs'!$G$7:$G$8</xm:f>
          </x14:formula1>
          <xm:sqref>U53 U4 U17 U25 U32 U45 I26</xm:sqref>
        </x14:dataValidation>
        <x14:dataValidation type="list" errorStyle="warning" showInputMessage="1" showErrorMessage="1" error="Please select yes or no" xr:uid="{00000000-0002-0000-0C00-000003000000}">
          <x14:formula1>
            <xm:f>'Drop downs'!$G$7:$G$9</xm:f>
          </x14:formula1>
          <xm:sqref>I13</xm:sqref>
        </x14:dataValidation>
        <x14:dataValidation type="list" allowBlank="1" showInputMessage="1" showErrorMessage="1" xr:uid="{00000000-0002-0000-0C00-000004000000}">
          <x14:formula1>
            <xm:f>'Drop downs'!$G$2:$G$3</xm:f>
          </x14:formula1>
          <xm:sqref>I17</xm:sqref>
        </x14:dataValidation>
        <x14:dataValidation type="list" errorStyle="warning" showInputMessage="1" showErrorMessage="1" error="Please select yes or no" xr:uid="{00000000-0002-0000-0C00-000005000000}">
          <x14:formula1>
            <xm:f>'Drop downs'!$G$2:$G$3</xm:f>
          </x14:formula1>
          <xm:sqref>I30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O89"/>
  <sheetViews>
    <sheetView topLeftCell="A55" workbookViewId="0">
      <selection activeCell="I82" sqref="I82"/>
    </sheetView>
  </sheetViews>
  <sheetFormatPr defaultRowHeight="14.5" x14ac:dyDescent="0.35"/>
  <cols>
    <col min="1" max="1" width="26.1796875" customWidth="1"/>
  </cols>
  <sheetData>
    <row r="1" spans="1:15" ht="15" thickBot="1" x14ac:dyDescent="0.4">
      <c r="A1" s="2" t="s">
        <v>45</v>
      </c>
      <c r="B1" s="2" t="s">
        <v>46</v>
      </c>
    </row>
    <row r="2" spans="1:15" x14ac:dyDescent="0.35">
      <c r="A2" t="s">
        <v>27</v>
      </c>
      <c r="B2">
        <v>2</v>
      </c>
      <c r="G2" t="s">
        <v>52</v>
      </c>
      <c r="L2" t="s">
        <v>284</v>
      </c>
      <c r="O2" t="s">
        <v>350</v>
      </c>
    </row>
    <row r="3" spans="1:15" x14ac:dyDescent="0.35">
      <c r="A3" t="s">
        <v>28</v>
      </c>
      <c r="B3">
        <v>1</v>
      </c>
      <c r="G3" t="s">
        <v>53</v>
      </c>
      <c r="L3" t="s">
        <v>309</v>
      </c>
      <c r="O3" t="s">
        <v>351</v>
      </c>
    </row>
    <row r="4" spans="1:15" x14ac:dyDescent="0.35">
      <c r="A4" t="s">
        <v>29</v>
      </c>
      <c r="B4">
        <v>0</v>
      </c>
      <c r="L4" t="s">
        <v>285</v>
      </c>
      <c r="O4" t="s">
        <v>352</v>
      </c>
    </row>
    <row r="5" spans="1:15" x14ac:dyDescent="0.35">
      <c r="A5" t="s">
        <v>30</v>
      </c>
      <c r="B5">
        <v>-1</v>
      </c>
      <c r="O5" t="s">
        <v>353</v>
      </c>
    </row>
    <row r="6" spans="1:15" x14ac:dyDescent="0.35">
      <c r="A6" t="s">
        <v>31</v>
      </c>
      <c r="B6">
        <v>-2</v>
      </c>
      <c r="O6" t="s">
        <v>429</v>
      </c>
    </row>
    <row r="7" spans="1:15" x14ac:dyDescent="0.35">
      <c r="G7" t="s">
        <v>102</v>
      </c>
      <c r="I7" t="s">
        <v>155</v>
      </c>
      <c r="L7" t="s">
        <v>397</v>
      </c>
    </row>
    <row r="8" spans="1:15" x14ac:dyDescent="0.35">
      <c r="A8" t="s">
        <v>32</v>
      </c>
      <c r="B8">
        <v>2</v>
      </c>
      <c r="G8" t="s">
        <v>103</v>
      </c>
      <c r="I8" t="s">
        <v>154</v>
      </c>
      <c r="L8" t="s">
        <v>398</v>
      </c>
    </row>
    <row r="9" spans="1:15" x14ac:dyDescent="0.35">
      <c r="A9" t="s">
        <v>33</v>
      </c>
      <c r="B9">
        <v>1</v>
      </c>
      <c r="G9" t="s">
        <v>34</v>
      </c>
      <c r="I9" t="s">
        <v>103</v>
      </c>
      <c r="L9" t="s">
        <v>399</v>
      </c>
    </row>
    <row r="10" spans="1:15" x14ac:dyDescent="0.35">
      <c r="A10" t="s">
        <v>34</v>
      </c>
      <c r="B10">
        <v>0</v>
      </c>
    </row>
    <row r="11" spans="1:15" x14ac:dyDescent="0.35">
      <c r="A11" t="s">
        <v>35</v>
      </c>
      <c r="B11">
        <v>-2</v>
      </c>
    </row>
    <row r="13" spans="1:15" x14ac:dyDescent="0.35">
      <c r="A13" s="320" t="s">
        <v>278</v>
      </c>
      <c r="B13" s="320"/>
      <c r="I13" s="321" t="s">
        <v>279</v>
      </c>
      <c r="J13" s="321"/>
      <c r="K13" s="321"/>
      <c r="L13" s="321"/>
      <c r="M13" s="321"/>
      <c r="N13" s="321"/>
      <c r="O13" s="321"/>
    </row>
    <row r="14" spans="1:15" x14ac:dyDescent="0.35">
      <c r="A14" s="21" t="s">
        <v>69</v>
      </c>
      <c r="I14" s="21" t="s">
        <v>216</v>
      </c>
      <c r="N14" s="21" t="s">
        <v>74</v>
      </c>
    </row>
    <row r="15" spans="1:15" x14ac:dyDescent="0.35">
      <c r="A15" t="s">
        <v>392</v>
      </c>
      <c r="I15" t="s">
        <v>242</v>
      </c>
      <c r="N15" t="s">
        <v>183</v>
      </c>
    </row>
    <row r="16" spans="1:15" x14ac:dyDescent="0.35">
      <c r="A16" t="s">
        <v>393</v>
      </c>
      <c r="I16" t="s">
        <v>243</v>
      </c>
      <c r="N16" t="s">
        <v>310</v>
      </c>
    </row>
    <row r="17" spans="1:14" x14ac:dyDescent="0.35">
      <c r="A17" t="s">
        <v>489</v>
      </c>
      <c r="I17" t="s">
        <v>489</v>
      </c>
      <c r="N17" t="s">
        <v>489</v>
      </c>
    </row>
    <row r="18" spans="1:14" x14ac:dyDescent="0.35">
      <c r="A18" t="s">
        <v>395</v>
      </c>
      <c r="I18" t="s">
        <v>244</v>
      </c>
      <c r="N18" t="s">
        <v>311</v>
      </c>
    </row>
    <row r="19" spans="1:14" x14ac:dyDescent="0.35">
      <c r="A19" t="s">
        <v>394</v>
      </c>
      <c r="I19" t="s">
        <v>245</v>
      </c>
      <c r="N19" t="s">
        <v>312</v>
      </c>
    </row>
    <row r="21" spans="1:14" x14ac:dyDescent="0.35">
      <c r="A21" s="21" t="s">
        <v>70</v>
      </c>
      <c r="I21" s="21" t="s">
        <v>147</v>
      </c>
      <c r="J21" s="21"/>
    </row>
    <row r="22" spans="1:14" x14ac:dyDescent="0.35">
      <c r="A22" t="s">
        <v>172</v>
      </c>
      <c r="I22" t="s">
        <v>289</v>
      </c>
    </row>
    <row r="23" spans="1:14" x14ac:dyDescent="0.35">
      <c r="A23" t="s">
        <v>173</v>
      </c>
      <c r="I23" t="s">
        <v>288</v>
      </c>
    </row>
    <row r="24" spans="1:14" x14ac:dyDescent="0.35">
      <c r="A24" t="s">
        <v>489</v>
      </c>
      <c r="I24" t="s">
        <v>489</v>
      </c>
    </row>
    <row r="25" spans="1:14" x14ac:dyDescent="0.35">
      <c r="A25" t="s">
        <v>174</v>
      </c>
      <c r="I25" t="s">
        <v>287</v>
      </c>
    </row>
    <row r="26" spans="1:14" x14ac:dyDescent="0.35">
      <c r="A26" t="s">
        <v>175</v>
      </c>
      <c r="I26" t="s">
        <v>286</v>
      </c>
    </row>
    <row r="28" spans="1:14" x14ac:dyDescent="0.35">
      <c r="A28" s="21" t="s">
        <v>72</v>
      </c>
      <c r="I28" s="21" t="s">
        <v>148</v>
      </c>
    </row>
    <row r="29" spans="1:14" x14ac:dyDescent="0.35">
      <c r="A29" s="105" t="s">
        <v>199</v>
      </c>
      <c r="I29" t="s">
        <v>313</v>
      </c>
    </row>
    <row r="30" spans="1:14" x14ac:dyDescent="0.35">
      <c r="A30" s="105" t="s">
        <v>200</v>
      </c>
      <c r="I30" t="s">
        <v>315</v>
      </c>
    </row>
    <row r="31" spans="1:14" x14ac:dyDescent="0.35">
      <c r="A31" t="s">
        <v>489</v>
      </c>
      <c r="I31" t="s">
        <v>489</v>
      </c>
    </row>
    <row r="32" spans="1:14" x14ac:dyDescent="0.35">
      <c r="A32" s="105" t="s">
        <v>201</v>
      </c>
      <c r="I32" t="s">
        <v>314</v>
      </c>
    </row>
    <row r="33" spans="1:9" x14ac:dyDescent="0.35">
      <c r="A33" s="105" t="s">
        <v>202</v>
      </c>
      <c r="I33" t="s">
        <v>316</v>
      </c>
    </row>
    <row r="35" spans="1:9" x14ac:dyDescent="0.35">
      <c r="A35" s="108" t="s">
        <v>64</v>
      </c>
      <c r="I35" s="21" t="s">
        <v>73</v>
      </c>
    </row>
    <row r="36" spans="1:9" x14ac:dyDescent="0.35">
      <c r="A36" t="s">
        <v>226</v>
      </c>
      <c r="I36" t="s">
        <v>317</v>
      </c>
    </row>
    <row r="37" spans="1:9" x14ac:dyDescent="0.35">
      <c r="A37" t="s">
        <v>227</v>
      </c>
      <c r="I37" s="128" t="s">
        <v>318</v>
      </c>
    </row>
    <row r="38" spans="1:9" x14ac:dyDescent="0.35">
      <c r="A38" t="s">
        <v>489</v>
      </c>
      <c r="I38" t="s">
        <v>489</v>
      </c>
    </row>
    <row r="39" spans="1:9" x14ac:dyDescent="0.35">
      <c r="A39" t="s">
        <v>229</v>
      </c>
      <c r="I39" s="128" t="s">
        <v>319</v>
      </c>
    </row>
    <row r="40" spans="1:9" x14ac:dyDescent="0.35">
      <c r="A40" t="s">
        <v>228</v>
      </c>
      <c r="I40" s="128" t="s">
        <v>320</v>
      </c>
    </row>
    <row r="42" spans="1:9" x14ac:dyDescent="0.35">
      <c r="A42" s="21" t="s">
        <v>340</v>
      </c>
      <c r="I42" s="21" t="s">
        <v>217</v>
      </c>
    </row>
    <row r="43" spans="1:9" x14ac:dyDescent="0.35">
      <c r="A43" t="s">
        <v>336</v>
      </c>
      <c r="I43" t="s">
        <v>249</v>
      </c>
    </row>
    <row r="44" spans="1:9" x14ac:dyDescent="0.35">
      <c r="A44" t="s">
        <v>337</v>
      </c>
      <c r="I44" t="s">
        <v>248</v>
      </c>
    </row>
    <row r="45" spans="1:9" x14ac:dyDescent="0.35">
      <c r="A45" t="s">
        <v>489</v>
      </c>
      <c r="I45" t="s">
        <v>489</v>
      </c>
    </row>
    <row r="46" spans="1:9" x14ac:dyDescent="0.35">
      <c r="A46" t="s">
        <v>338</v>
      </c>
      <c r="I46" t="s">
        <v>247</v>
      </c>
    </row>
    <row r="47" spans="1:9" x14ac:dyDescent="0.35">
      <c r="A47" t="s">
        <v>339</v>
      </c>
      <c r="I47" t="s">
        <v>246</v>
      </c>
    </row>
    <row r="49" spans="1:13" x14ac:dyDescent="0.35">
      <c r="A49" s="21" t="s">
        <v>342</v>
      </c>
      <c r="I49" s="21" t="s">
        <v>218</v>
      </c>
    </row>
    <row r="50" spans="1:13" x14ac:dyDescent="0.35">
      <c r="A50" t="s">
        <v>343</v>
      </c>
      <c r="I50" t="s">
        <v>250</v>
      </c>
    </row>
    <row r="51" spans="1:13" x14ac:dyDescent="0.35">
      <c r="A51" t="s">
        <v>344</v>
      </c>
      <c r="I51" t="s">
        <v>251</v>
      </c>
    </row>
    <row r="52" spans="1:13" x14ac:dyDescent="0.35">
      <c r="A52" t="s">
        <v>489</v>
      </c>
      <c r="I52" t="s">
        <v>489</v>
      </c>
    </row>
    <row r="53" spans="1:13" x14ac:dyDescent="0.35">
      <c r="A53" t="s">
        <v>345</v>
      </c>
      <c r="I53" t="s">
        <v>252</v>
      </c>
    </row>
    <row r="54" spans="1:13" x14ac:dyDescent="0.35">
      <c r="A54" t="s">
        <v>346</v>
      </c>
      <c r="I54" t="s">
        <v>253</v>
      </c>
    </row>
    <row r="56" spans="1:13" x14ac:dyDescent="0.35">
      <c r="A56" s="21" t="s">
        <v>145</v>
      </c>
      <c r="I56" s="21" t="s">
        <v>146</v>
      </c>
      <c r="M56" s="21" t="s">
        <v>258</v>
      </c>
    </row>
    <row r="57" spans="1:13" x14ac:dyDescent="0.35">
      <c r="A57" t="s">
        <v>330</v>
      </c>
      <c r="I57" t="s">
        <v>254</v>
      </c>
      <c r="M57" t="s">
        <v>259</v>
      </c>
    </row>
    <row r="58" spans="1:13" x14ac:dyDescent="0.35">
      <c r="A58" t="s">
        <v>331</v>
      </c>
      <c r="I58" t="s">
        <v>255</v>
      </c>
      <c r="M58" t="s">
        <v>258</v>
      </c>
    </row>
    <row r="59" spans="1:13" x14ac:dyDescent="0.35">
      <c r="A59" t="s">
        <v>489</v>
      </c>
      <c r="I59" t="s">
        <v>489</v>
      </c>
      <c r="M59" t="s">
        <v>260</v>
      </c>
    </row>
    <row r="60" spans="1:13" x14ac:dyDescent="0.35">
      <c r="A60" t="s">
        <v>332</v>
      </c>
      <c r="I60" t="s">
        <v>256</v>
      </c>
    </row>
    <row r="61" spans="1:13" x14ac:dyDescent="0.35">
      <c r="A61" t="s">
        <v>333</v>
      </c>
      <c r="I61" t="s">
        <v>257</v>
      </c>
    </row>
    <row r="63" spans="1:13" x14ac:dyDescent="0.35">
      <c r="A63" s="21" t="s">
        <v>224</v>
      </c>
      <c r="I63" s="21" t="s">
        <v>149</v>
      </c>
    </row>
    <row r="64" spans="1:13" x14ac:dyDescent="0.35">
      <c r="A64" t="s">
        <v>327</v>
      </c>
      <c r="I64" s="137" t="s">
        <v>491</v>
      </c>
    </row>
    <row r="65" spans="1:9" x14ac:dyDescent="0.35">
      <c r="A65" t="s">
        <v>326</v>
      </c>
      <c r="I65" s="137" t="s">
        <v>492</v>
      </c>
    </row>
    <row r="66" spans="1:9" x14ac:dyDescent="0.35">
      <c r="A66" t="s">
        <v>489</v>
      </c>
      <c r="I66" t="s">
        <v>493</v>
      </c>
    </row>
    <row r="67" spans="1:9" x14ac:dyDescent="0.35">
      <c r="A67" t="s">
        <v>328</v>
      </c>
      <c r="I67" s="137" t="s">
        <v>494</v>
      </c>
    </row>
    <row r="68" spans="1:9" x14ac:dyDescent="0.35">
      <c r="A68" t="s">
        <v>329</v>
      </c>
      <c r="I68" s="137" t="s">
        <v>490</v>
      </c>
    </row>
    <row r="70" spans="1:9" x14ac:dyDescent="0.35">
      <c r="A70" s="21" t="s">
        <v>225</v>
      </c>
      <c r="I70" s="21" t="s">
        <v>76</v>
      </c>
    </row>
    <row r="71" spans="1:9" x14ac:dyDescent="0.35">
      <c r="A71" t="s">
        <v>230</v>
      </c>
      <c r="I71" t="s">
        <v>322</v>
      </c>
    </row>
    <row r="72" spans="1:9" x14ac:dyDescent="0.35">
      <c r="A72" t="s">
        <v>231</v>
      </c>
      <c r="I72" t="s">
        <v>323</v>
      </c>
    </row>
    <row r="73" spans="1:9" x14ac:dyDescent="0.35">
      <c r="A73" t="s">
        <v>489</v>
      </c>
      <c r="I73" t="s">
        <v>489</v>
      </c>
    </row>
    <row r="74" spans="1:9" x14ac:dyDescent="0.35">
      <c r="A74" t="s">
        <v>232</v>
      </c>
      <c r="I74" t="s">
        <v>324</v>
      </c>
    </row>
    <row r="75" spans="1:9" x14ac:dyDescent="0.35">
      <c r="A75" t="s">
        <v>233</v>
      </c>
      <c r="I75" t="s">
        <v>325</v>
      </c>
    </row>
    <row r="77" spans="1:9" x14ac:dyDescent="0.35">
      <c r="A77" s="21" t="s">
        <v>220</v>
      </c>
    </row>
    <row r="78" spans="1:9" x14ac:dyDescent="0.35">
      <c r="A78" t="s">
        <v>237</v>
      </c>
    </row>
    <row r="79" spans="1:9" x14ac:dyDescent="0.35">
      <c r="A79" t="s">
        <v>236</v>
      </c>
    </row>
    <row r="80" spans="1:9" x14ac:dyDescent="0.35">
      <c r="A80" t="s">
        <v>489</v>
      </c>
    </row>
    <row r="81" spans="1:1" x14ac:dyDescent="0.35">
      <c r="A81" t="s">
        <v>235</v>
      </c>
    </row>
    <row r="82" spans="1:1" x14ac:dyDescent="0.35">
      <c r="A82" t="s">
        <v>234</v>
      </c>
    </row>
    <row r="84" spans="1:1" x14ac:dyDescent="0.35">
      <c r="A84" s="21" t="s">
        <v>215</v>
      </c>
    </row>
    <row r="85" spans="1:1" x14ac:dyDescent="0.35">
      <c r="A85" t="s">
        <v>238</v>
      </c>
    </row>
    <row r="86" spans="1:1" x14ac:dyDescent="0.35">
      <c r="A86" t="s">
        <v>239</v>
      </c>
    </row>
    <row r="87" spans="1:1" x14ac:dyDescent="0.35">
      <c r="A87" t="s">
        <v>489</v>
      </c>
    </row>
    <row r="88" spans="1:1" x14ac:dyDescent="0.35">
      <c r="A88" t="s">
        <v>240</v>
      </c>
    </row>
    <row r="89" spans="1:1" x14ac:dyDescent="0.35">
      <c r="A89" t="s">
        <v>241</v>
      </c>
    </row>
  </sheetData>
  <mergeCells count="2">
    <mergeCell ref="A13:B13"/>
    <mergeCell ref="I13:O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C28"/>
  <sheetViews>
    <sheetView showGridLines="0" zoomScaleNormal="100" workbookViewId="0">
      <selection activeCell="E26" sqref="E26"/>
    </sheetView>
  </sheetViews>
  <sheetFormatPr defaultRowHeight="14.5" x14ac:dyDescent="0.35"/>
  <cols>
    <col min="1" max="1" width="5.54296875" customWidth="1"/>
    <col min="2" max="2" width="79.26953125" customWidth="1"/>
    <col min="3" max="3" width="29.26953125" customWidth="1"/>
  </cols>
  <sheetData>
    <row r="1" spans="1:3" x14ac:dyDescent="0.35">
      <c r="A1" s="63"/>
      <c r="B1" s="63"/>
      <c r="C1" s="63"/>
    </row>
    <row r="2" spans="1:3" ht="15.5" x14ac:dyDescent="0.35">
      <c r="A2" s="63"/>
      <c r="B2" s="144" t="s">
        <v>204</v>
      </c>
      <c r="C2" s="63"/>
    </row>
    <row r="3" spans="1:3" ht="122.5" customHeight="1" x14ac:dyDescent="0.35">
      <c r="A3" s="63"/>
      <c r="B3" s="149" t="s">
        <v>400</v>
      </c>
      <c r="C3" s="63"/>
    </row>
    <row r="4" spans="1:3" x14ac:dyDescent="0.35">
      <c r="A4" s="63"/>
      <c r="B4" s="145" t="s">
        <v>428</v>
      </c>
      <c r="C4" s="63"/>
    </row>
    <row r="5" spans="1:3" x14ac:dyDescent="0.35">
      <c r="A5" s="63"/>
      <c r="B5" s="63"/>
      <c r="C5" s="63"/>
    </row>
    <row r="6" spans="1:3" ht="15.5" x14ac:dyDescent="0.35">
      <c r="A6" s="63"/>
      <c r="B6" s="144" t="s">
        <v>205</v>
      </c>
      <c r="C6" s="63"/>
    </row>
    <row r="7" spans="1:3" x14ac:dyDescent="0.35">
      <c r="A7" s="63"/>
      <c r="B7" s="131"/>
      <c r="C7" s="63"/>
    </row>
    <row r="8" spans="1:3" x14ac:dyDescent="0.35">
      <c r="A8" s="63"/>
      <c r="B8" s="63"/>
      <c r="C8" s="63"/>
    </row>
    <row r="9" spans="1:3" ht="15.5" x14ac:dyDescent="0.35">
      <c r="A9" s="63"/>
      <c r="B9" s="144" t="s">
        <v>354</v>
      </c>
      <c r="C9" s="63"/>
    </row>
    <row r="10" spans="1:3" x14ac:dyDescent="0.35">
      <c r="A10" s="63"/>
      <c r="B10" s="132"/>
      <c r="C10" s="63"/>
    </row>
    <row r="11" spans="1:3" x14ac:dyDescent="0.35">
      <c r="A11" s="63"/>
      <c r="B11" s="63"/>
      <c r="C11" s="63"/>
    </row>
    <row r="12" spans="1:3" ht="15.5" x14ac:dyDescent="0.35">
      <c r="A12" s="63"/>
      <c r="B12" s="144" t="s">
        <v>430</v>
      </c>
      <c r="C12" s="63"/>
    </row>
    <row r="13" spans="1:3" x14ac:dyDescent="0.35">
      <c r="A13" s="63"/>
      <c r="B13" s="133" t="s">
        <v>356</v>
      </c>
      <c r="C13" s="63"/>
    </row>
    <row r="14" spans="1:3" x14ac:dyDescent="0.35">
      <c r="A14" s="63"/>
      <c r="B14" s="63"/>
      <c r="C14" s="63"/>
    </row>
    <row r="15" spans="1:3" ht="15.5" x14ac:dyDescent="0.35">
      <c r="A15" s="63"/>
      <c r="B15" s="144" t="s">
        <v>206</v>
      </c>
      <c r="C15" s="63"/>
    </row>
    <row r="16" spans="1:3" x14ac:dyDescent="0.35">
      <c r="A16" s="63"/>
      <c r="B16" s="134"/>
      <c r="C16" s="63"/>
    </row>
    <row r="17" spans="1:3" x14ac:dyDescent="0.35">
      <c r="A17" s="63"/>
      <c r="B17" s="63"/>
      <c r="C17" s="63"/>
    </row>
    <row r="18" spans="1:3" ht="15.5" x14ac:dyDescent="0.35">
      <c r="A18" s="63"/>
      <c r="B18" s="144" t="s">
        <v>207</v>
      </c>
      <c r="C18" s="63"/>
    </row>
    <row r="19" spans="1:3" x14ac:dyDescent="0.35">
      <c r="A19" s="63"/>
      <c r="B19" s="135"/>
      <c r="C19" s="63"/>
    </row>
    <row r="20" spans="1:3" x14ac:dyDescent="0.35">
      <c r="A20" s="63"/>
      <c r="B20" s="63"/>
      <c r="C20" s="63"/>
    </row>
    <row r="21" spans="1:3" ht="15.5" x14ac:dyDescent="0.35">
      <c r="A21" s="63"/>
      <c r="B21" s="144" t="s">
        <v>208</v>
      </c>
      <c r="C21" s="63"/>
    </row>
    <row r="22" spans="1:3" ht="48" customHeight="1" x14ac:dyDescent="0.35">
      <c r="A22" s="63"/>
      <c r="B22" s="133"/>
      <c r="C22" s="63"/>
    </row>
    <row r="23" spans="1:3" x14ac:dyDescent="0.35">
      <c r="A23" s="63"/>
      <c r="B23" s="63"/>
      <c r="C23" s="63"/>
    </row>
    <row r="24" spans="1:3" ht="15.5" x14ac:dyDescent="0.35">
      <c r="A24" s="63"/>
      <c r="B24" s="144" t="s">
        <v>431</v>
      </c>
      <c r="C24" s="63"/>
    </row>
    <row r="25" spans="1:3" ht="34" customHeight="1" x14ac:dyDescent="0.35">
      <c r="A25" s="63"/>
      <c r="B25" s="150" t="s">
        <v>209</v>
      </c>
      <c r="C25" s="63"/>
    </row>
    <row r="26" spans="1:3" x14ac:dyDescent="0.35">
      <c r="A26" s="63"/>
      <c r="B26" s="63"/>
      <c r="C26" s="63"/>
    </row>
    <row r="28" spans="1:3" ht="35.15" customHeight="1" x14ac:dyDescent="0.35"/>
  </sheetData>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downs'!$O$2:$O$6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X183"/>
  <sheetViews>
    <sheetView tabSelected="1" topLeftCell="A9" zoomScale="108" zoomScaleNormal="90" workbookViewId="0">
      <selection activeCell="C13" sqref="C13:G13"/>
    </sheetView>
  </sheetViews>
  <sheetFormatPr defaultRowHeight="14.5" x14ac:dyDescent="0.35"/>
  <cols>
    <col min="1" max="1" width="5.81640625" customWidth="1"/>
    <col min="2" max="2" width="2.453125" customWidth="1"/>
    <col min="4" max="4" width="10" customWidth="1"/>
    <col min="5" max="5" width="16.1796875" customWidth="1"/>
    <col min="6" max="6" width="23.1796875" customWidth="1"/>
    <col min="7" max="7" width="15.26953125" customWidth="1"/>
    <col min="8" max="8" width="11" customWidth="1"/>
    <col min="10" max="10" width="7.453125" customWidth="1"/>
    <col min="11" max="11" width="3" hidden="1" customWidth="1"/>
    <col min="12" max="12" width="8.1796875" hidden="1" customWidth="1"/>
    <col min="13" max="13" width="8.7265625" customWidth="1"/>
    <col min="14" max="14" width="47.81640625" customWidth="1"/>
    <col min="15" max="15" width="51.54296875" customWidth="1"/>
  </cols>
  <sheetData>
    <row r="1" spans="1:16" x14ac:dyDescent="0.35">
      <c r="A1" s="64"/>
      <c r="B1" s="64"/>
      <c r="C1" s="64"/>
      <c r="D1" s="64"/>
      <c r="E1" s="64"/>
      <c r="F1" s="64"/>
      <c r="G1" s="64"/>
      <c r="H1" s="64"/>
      <c r="I1" s="64"/>
      <c r="J1" s="64"/>
      <c r="M1" s="184"/>
      <c r="N1" s="184"/>
      <c r="O1" s="184"/>
      <c r="P1" s="184"/>
    </row>
    <row r="2" spans="1:16" ht="21" x14ac:dyDescent="0.5">
      <c r="A2" s="64"/>
      <c r="B2" s="79" t="s">
        <v>180</v>
      </c>
      <c r="C2" s="64"/>
      <c r="D2" s="64"/>
      <c r="E2" s="64"/>
      <c r="F2" s="64"/>
      <c r="G2" s="64"/>
      <c r="H2" s="64"/>
      <c r="I2" s="64"/>
      <c r="J2" s="64"/>
      <c r="L2" s="85" t="s">
        <v>176</v>
      </c>
      <c r="M2" s="63"/>
      <c r="N2" s="230" t="s">
        <v>459</v>
      </c>
      <c r="O2" s="230"/>
      <c r="P2" s="63"/>
    </row>
    <row r="3" spans="1:16" x14ac:dyDescent="0.35">
      <c r="A3" s="64"/>
      <c r="B3" s="231" t="s">
        <v>432</v>
      </c>
      <c r="C3" s="231"/>
      <c r="D3" s="231"/>
      <c r="E3" s="231"/>
      <c r="F3" s="231"/>
      <c r="G3" s="231"/>
      <c r="H3" s="231"/>
      <c r="I3" s="231"/>
      <c r="J3" s="64"/>
      <c r="L3" s="67"/>
      <c r="M3" s="63"/>
      <c r="N3" s="70"/>
      <c r="O3" s="70"/>
      <c r="P3" s="63"/>
    </row>
    <row r="4" spans="1:16" x14ac:dyDescent="0.35">
      <c r="A4" s="64"/>
      <c r="B4" s="231"/>
      <c r="C4" s="231"/>
      <c r="D4" s="231"/>
      <c r="E4" s="231"/>
      <c r="F4" s="231"/>
      <c r="G4" s="231"/>
      <c r="H4" s="231"/>
      <c r="I4" s="231"/>
      <c r="J4" s="64"/>
      <c r="L4" s="67"/>
      <c r="M4" s="63"/>
      <c r="N4" s="70"/>
      <c r="O4" s="70"/>
      <c r="P4" s="63"/>
    </row>
    <row r="5" spans="1:16" ht="14.5" customHeight="1" x14ac:dyDescent="0.35">
      <c r="A5" s="64"/>
      <c r="B5" s="80"/>
      <c r="C5" s="80"/>
      <c r="D5" s="80"/>
      <c r="E5" s="80"/>
      <c r="F5" s="80"/>
      <c r="G5" s="80"/>
      <c r="H5" s="80"/>
      <c r="I5" s="80"/>
      <c r="J5" s="64"/>
      <c r="L5" s="67"/>
      <c r="M5" s="63"/>
      <c r="N5" s="70"/>
      <c r="O5" s="70"/>
      <c r="P5" s="63"/>
    </row>
    <row r="6" spans="1:16" x14ac:dyDescent="0.35">
      <c r="A6" s="64"/>
      <c r="B6" s="204"/>
      <c r="C6" s="64"/>
      <c r="D6" s="64"/>
      <c r="E6" s="64"/>
      <c r="F6" s="64"/>
      <c r="G6" s="64"/>
      <c r="H6" s="64"/>
      <c r="I6" s="64"/>
      <c r="J6" s="64"/>
      <c r="L6" s="63"/>
      <c r="M6" s="63"/>
      <c r="N6" s="63"/>
      <c r="O6" s="63"/>
      <c r="P6" s="63"/>
    </row>
    <row r="7" spans="1:16" x14ac:dyDescent="0.35">
      <c r="A7" s="64"/>
      <c r="B7" s="82"/>
      <c r="C7" s="64"/>
      <c r="D7" s="64"/>
      <c r="E7" s="64"/>
      <c r="F7" s="64"/>
      <c r="G7" s="64"/>
      <c r="H7" s="64"/>
      <c r="I7" s="64"/>
      <c r="J7" s="64"/>
      <c r="L7" s="63"/>
      <c r="M7" s="63"/>
      <c r="N7" s="63"/>
      <c r="O7" s="63"/>
      <c r="P7" s="63"/>
    </row>
    <row r="8" spans="1:16" ht="18.5" x14ac:dyDescent="0.45">
      <c r="A8" s="64"/>
      <c r="B8" s="65" t="s">
        <v>181</v>
      </c>
      <c r="C8" s="64"/>
      <c r="D8" s="64"/>
      <c r="E8" s="64"/>
      <c r="F8" s="64"/>
      <c r="G8" s="64"/>
      <c r="H8" s="64"/>
      <c r="I8" s="64"/>
      <c r="J8" s="64"/>
      <c r="L8" s="63"/>
      <c r="M8" s="63"/>
      <c r="N8" s="69" t="s">
        <v>193</v>
      </c>
      <c r="O8" s="63"/>
      <c r="P8" s="63"/>
    </row>
    <row r="9" spans="1:16" ht="79" customHeight="1" x14ac:dyDescent="0.35">
      <c r="A9" s="64"/>
      <c r="B9" s="232" t="s">
        <v>433</v>
      </c>
      <c r="C9" s="232"/>
      <c r="D9" s="232"/>
      <c r="E9" s="232"/>
      <c r="F9" s="232"/>
      <c r="G9" s="232"/>
      <c r="H9" s="232"/>
      <c r="I9" s="232"/>
      <c r="J9" s="64"/>
      <c r="L9" s="63" t="s">
        <v>62</v>
      </c>
      <c r="M9" s="63"/>
      <c r="N9" s="226" t="s">
        <v>434</v>
      </c>
      <c r="O9" s="226"/>
      <c r="P9" s="63"/>
    </row>
    <row r="10" spans="1:16" x14ac:dyDescent="0.35">
      <c r="A10" s="64"/>
      <c r="B10" s="233" t="s">
        <v>203</v>
      </c>
      <c r="C10" s="233"/>
      <c r="D10" s="233"/>
      <c r="E10" s="106"/>
      <c r="F10" s="64"/>
      <c r="G10" s="64"/>
      <c r="H10" s="64"/>
      <c r="I10" s="64"/>
      <c r="J10" s="64"/>
      <c r="L10" s="63"/>
      <c r="M10" s="63"/>
      <c r="N10" s="44"/>
      <c r="O10" s="44"/>
      <c r="P10" s="63"/>
    </row>
    <row r="11" spans="1:16" ht="14.5" customHeight="1" x14ac:dyDescent="0.35">
      <c r="A11" s="64"/>
      <c r="B11" s="81"/>
      <c r="C11" s="64"/>
      <c r="D11" s="64"/>
      <c r="E11" s="64"/>
      <c r="F11" s="64"/>
      <c r="G11" s="64"/>
      <c r="H11" s="64"/>
      <c r="I11" s="64"/>
      <c r="J11" s="64"/>
      <c r="L11" s="63"/>
      <c r="M11" s="63"/>
      <c r="N11" s="226" t="s">
        <v>446</v>
      </c>
      <c r="O11" s="226"/>
      <c r="P11" s="63"/>
    </row>
    <row r="12" spans="1:16" x14ac:dyDescent="0.35">
      <c r="A12" s="64"/>
      <c r="B12" s="220" t="s">
        <v>182</v>
      </c>
      <c r="C12" s="220"/>
      <c r="D12" s="220"/>
      <c r="E12" s="220"/>
      <c r="F12" s="220"/>
      <c r="G12" s="220"/>
      <c r="H12" s="82"/>
      <c r="I12" s="82"/>
      <c r="J12" s="64"/>
      <c r="L12" s="63"/>
      <c r="M12" s="63"/>
      <c r="N12" s="161"/>
      <c r="O12" s="44"/>
      <c r="P12" s="63"/>
    </row>
    <row r="13" spans="1:16" x14ac:dyDescent="0.35">
      <c r="A13" s="64"/>
      <c r="B13" s="64"/>
      <c r="C13" s="213"/>
      <c r="D13" s="214"/>
      <c r="E13" s="214"/>
      <c r="F13" s="214"/>
      <c r="G13" s="215"/>
      <c r="H13" s="64"/>
      <c r="I13" s="64"/>
      <c r="J13" s="64"/>
      <c r="L13" s="68">
        <f>IF(C13="significantly reduce GHGs released",2, IF(C13="slightly reduce GHGs released",1, IF(C13="not applicable/no impact",0, IF(C13="slightly increase GHGs released", -1, IF(C13="significantly increase GHGs released", -2, IF(C13="",20,""))))))</f>
        <v>20</v>
      </c>
      <c r="M13" s="63"/>
      <c r="N13" s="57" t="s">
        <v>436</v>
      </c>
      <c r="O13" s="57" t="s">
        <v>435</v>
      </c>
      <c r="P13" s="63"/>
    </row>
    <row r="14" spans="1:16" x14ac:dyDescent="0.35">
      <c r="A14" s="64"/>
      <c r="B14" s="64"/>
      <c r="C14" s="64"/>
      <c r="D14" s="64"/>
      <c r="E14" s="64"/>
      <c r="F14" s="64"/>
      <c r="G14" s="64"/>
      <c r="H14" s="64"/>
      <c r="I14" s="64"/>
      <c r="J14" s="64"/>
      <c r="L14" s="63"/>
      <c r="M14" s="63"/>
      <c r="N14" s="44" t="s">
        <v>536</v>
      </c>
      <c r="O14" s="44" t="s">
        <v>565</v>
      </c>
      <c r="P14" s="63"/>
    </row>
    <row r="15" spans="1:16" x14ac:dyDescent="0.35">
      <c r="A15" s="64"/>
      <c r="B15" s="82" t="s">
        <v>196</v>
      </c>
      <c r="C15" s="64"/>
      <c r="D15" s="64"/>
      <c r="E15" s="64"/>
      <c r="F15" s="64"/>
      <c r="G15" s="104" t="s">
        <v>194</v>
      </c>
      <c r="H15" s="64"/>
      <c r="I15" s="64"/>
      <c r="J15" s="64"/>
      <c r="L15" s="63"/>
      <c r="M15" s="63"/>
      <c r="N15" s="44" t="s">
        <v>537</v>
      </c>
      <c r="O15" s="44" t="s">
        <v>540</v>
      </c>
      <c r="P15" s="63"/>
    </row>
    <row r="16" spans="1:16" ht="14.5" customHeight="1" x14ac:dyDescent="0.35">
      <c r="A16" s="64"/>
      <c r="B16" s="83"/>
      <c r="C16" s="217"/>
      <c r="D16" s="218"/>
      <c r="E16" s="218"/>
      <c r="F16" s="218"/>
      <c r="G16" s="219"/>
      <c r="H16" s="83"/>
      <c r="I16" s="83"/>
      <c r="J16" s="64"/>
      <c r="L16" s="110" t="str">
        <f>IF(C16="yes",2,IF(C16="no",1,"0"))</f>
        <v>0</v>
      </c>
      <c r="M16" s="63"/>
      <c r="N16" s="44" t="s">
        <v>538</v>
      </c>
      <c r="O16" s="44" t="s">
        <v>541</v>
      </c>
      <c r="P16" s="63"/>
    </row>
    <row r="17" spans="1:16" x14ac:dyDescent="0.35">
      <c r="A17" s="64"/>
      <c r="B17" s="64"/>
      <c r="C17" s="64"/>
      <c r="D17" s="64"/>
      <c r="E17" s="64"/>
      <c r="F17" s="64"/>
      <c r="G17" s="64"/>
      <c r="H17" s="64"/>
      <c r="I17" s="64"/>
      <c r="J17" s="64"/>
      <c r="L17" s="63"/>
      <c r="M17" s="63"/>
      <c r="N17" s="44" t="s">
        <v>539</v>
      </c>
      <c r="O17" s="44" t="s">
        <v>542</v>
      </c>
      <c r="P17" s="63"/>
    </row>
    <row r="18" spans="1:16" ht="14.5" customHeight="1" x14ac:dyDescent="0.35">
      <c r="A18" s="64"/>
      <c r="B18" s="220" t="s">
        <v>195</v>
      </c>
      <c r="C18" s="220"/>
      <c r="D18" s="220"/>
      <c r="E18" s="220"/>
      <c r="F18" s="220"/>
      <c r="G18" s="220"/>
      <c r="H18" s="82"/>
      <c r="I18" s="82"/>
      <c r="J18" s="64"/>
      <c r="L18" s="63"/>
      <c r="M18" s="63"/>
      <c r="N18" s="57" t="s">
        <v>566</v>
      </c>
      <c r="O18" s="44" t="s">
        <v>543</v>
      </c>
      <c r="P18" s="63"/>
    </row>
    <row r="19" spans="1:16" x14ac:dyDescent="0.35">
      <c r="A19" s="64"/>
      <c r="B19" s="83"/>
      <c r="C19" s="217"/>
      <c r="D19" s="218"/>
      <c r="E19" s="218"/>
      <c r="F19" s="218"/>
      <c r="G19" s="219"/>
      <c r="H19" s="64"/>
      <c r="I19" s="64"/>
      <c r="J19" s="64"/>
      <c r="L19" s="110" t="str">
        <f>IF(C19="yes",2,IF(C19="no",1,"0"))</f>
        <v>0</v>
      </c>
      <c r="M19" s="63"/>
      <c r="N19" s="44"/>
      <c r="O19" s="44"/>
      <c r="P19" s="63"/>
    </row>
    <row r="20" spans="1:16" ht="14.5" customHeight="1" x14ac:dyDescent="0.35">
      <c r="A20" s="64"/>
      <c r="B20" s="64"/>
      <c r="C20" s="64"/>
      <c r="D20" s="64"/>
      <c r="E20" s="64"/>
      <c r="F20" s="64"/>
      <c r="G20" s="64"/>
      <c r="H20" s="64"/>
      <c r="I20" s="64"/>
      <c r="J20" s="64"/>
      <c r="L20" s="69"/>
      <c r="M20" s="63"/>
      <c r="N20" s="44"/>
      <c r="O20" s="44"/>
      <c r="P20" s="63"/>
    </row>
    <row r="21" spans="1:16" ht="14.5" customHeight="1" x14ac:dyDescent="0.35">
      <c r="A21" s="64"/>
      <c r="B21" s="82" t="s">
        <v>210</v>
      </c>
      <c r="C21" s="82" t="s">
        <v>211</v>
      </c>
      <c r="D21" s="64"/>
      <c r="E21" s="64"/>
      <c r="F21" s="64"/>
      <c r="G21" s="64"/>
      <c r="H21" s="64"/>
      <c r="I21" s="64"/>
      <c r="J21" s="64"/>
      <c r="L21" s="69">
        <f>IF(C13="",20,((L13*L16)*L19))</f>
        <v>20</v>
      </c>
      <c r="M21" s="63"/>
      <c r="N21" s="44"/>
      <c r="O21" s="44"/>
      <c r="P21" s="63"/>
    </row>
    <row r="22" spans="1:16" ht="44.5" customHeight="1" x14ac:dyDescent="0.35">
      <c r="A22" s="64"/>
      <c r="B22" s="64"/>
      <c r="C22" s="207"/>
      <c r="D22" s="208"/>
      <c r="E22" s="208"/>
      <c r="F22" s="208"/>
      <c r="G22" s="209"/>
      <c r="H22" s="64"/>
      <c r="I22" s="64"/>
      <c r="J22" s="64"/>
      <c r="L22" s="107">
        <f>IF(C22="",0,1)</f>
        <v>0</v>
      </c>
      <c r="M22" s="63"/>
      <c r="N22" s="44"/>
      <c r="O22" s="44"/>
      <c r="P22" s="63"/>
    </row>
    <row r="23" spans="1:16" ht="15" thickBot="1" x14ac:dyDescent="0.4">
      <c r="A23" s="64"/>
      <c r="B23" s="84"/>
      <c r="C23" s="84"/>
      <c r="D23" s="84"/>
      <c r="E23" s="84"/>
      <c r="F23" s="84"/>
      <c r="G23" s="84"/>
      <c r="H23" s="84"/>
      <c r="I23" s="84"/>
      <c r="J23" s="64"/>
      <c r="L23" s="69"/>
      <c r="M23" s="63"/>
      <c r="N23" s="44"/>
      <c r="O23" s="44"/>
      <c r="P23" s="63"/>
    </row>
    <row r="24" spans="1:16" ht="14.5" customHeight="1" x14ac:dyDescent="0.35">
      <c r="A24" s="64"/>
      <c r="B24" s="64"/>
      <c r="C24" s="64"/>
      <c r="D24" s="64"/>
      <c r="E24" s="64"/>
      <c r="F24" s="64"/>
      <c r="G24" s="64"/>
      <c r="H24" s="64"/>
      <c r="I24" s="64"/>
      <c r="J24" s="64"/>
      <c r="L24" s="69"/>
      <c r="M24" s="63"/>
      <c r="N24" s="63"/>
      <c r="O24" s="63"/>
      <c r="P24" s="63"/>
    </row>
    <row r="25" spans="1:16" ht="18.5" x14ac:dyDescent="0.45">
      <c r="A25" s="64"/>
      <c r="B25" s="65" t="s">
        <v>275</v>
      </c>
      <c r="C25" s="64"/>
      <c r="D25" s="64"/>
      <c r="E25" s="64"/>
      <c r="F25" s="64"/>
      <c r="G25" s="64"/>
      <c r="H25" s="64"/>
      <c r="I25" s="64"/>
      <c r="J25" s="64"/>
      <c r="L25" s="63"/>
      <c r="M25" s="63"/>
      <c r="N25" s="69" t="s">
        <v>193</v>
      </c>
      <c r="O25" s="63"/>
      <c r="P25" s="63"/>
    </row>
    <row r="26" spans="1:16" ht="80.5" customHeight="1" x14ac:dyDescent="0.35">
      <c r="A26" s="64"/>
      <c r="B26" s="210" t="s">
        <v>439</v>
      </c>
      <c r="C26" s="210"/>
      <c r="D26" s="210"/>
      <c r="E26" s="210"/>
      <c r="F26" s="210"/>
      <c r="G26" s="210"/>
      <c r="H26" s="210"/>
      <c r="I26" s="210"/>
      <c r="J26" s="64"/>
      <c r="M26" s="63"/>
      <c r="N26" s="210" t="s">
        <v>440</v>
      </c>
      <c r="O26" s="210"/>
      <c r="P26" s="63"/>
    </row>
    <row r="27" spans="1:16" x14ac:dyDescent="0.35">
      <c r="A27" s="64"/>
      <c r="B27" s="211" t="s">
        <v>169</v>
      </c>
      <c r="C27" s="211"/>
      <c r="D27" s="228" t="s">
        <v>359</v>
      </c>
      <c r="E27" s="228"/>
      <c r="F27" s="186"/>
      <c r="G27" s="81"/>
      <c r="H27" s="64"/>
      <c r="I27" s="64"/>
      <c r="J27" s="64"/>
      <c r="M27" s="63"/>
      <c r="N27" s="226" t="s">
        <v>446</v>
      </c>
      <c r="O27" s="226"/>
      <c r="P27" s="63"/>
    </row>
    <row r="28" spans="1:16" ht="14.5" customHeight="1" x14ac:dyDescent="0.35">
      <c r="A28" s="64"/>
      <c r="B28" s="64"/>
      <c r="C28" s="64"/>
      <c r="D28" s="64"/>
      <c r="E28" s="64"/>
      <c r="F28" s="64"/>
      <c r="G28" s="64"/>
      <c r="H28" s="64"/>
      <c r="I28" s="83"/>
      <c r="J28" s="64"/>
      <c r="M28" s="63"/>
      <c r="N28" s="159"/>
      <c r="O28" s="159"/>
      <c r="P28" s="63"/>
    </row>
    <row r="29" spans="1:16" x14ac:dyDescent="0.35">
      <c r="A29" s="64"/>
      <c r="B29" s="212" t="s">
        <v>184</v>
      </c>
      <c r="C29" s="212"/>
      <c r="D29" s="212"/>
      <c r="E29" s="212"/>
      <c r="F29" s="212"/>
      <c r="G29" s="212"/>
      <c r="H29" s="212"/>
      <c r="I29" s="212"/>
      <c r="J29" s="64"/>
      <c r="M29" s="63"/>
      <c r="N29" s="57" t="s">
        <v>438</v>
      </c>
      <c r="O29" s="57" t="s">
        <v>437</v>
      </c>
      <c r="P29" s="63"/>
    </row>
    <row r="30" spans="1:16" ht="14.5" customHeight="1" x14ac:dyDescent="0.35">
      <c r="A30" s="64"/>
      <c r="B30" s="64"/>
      <c r="C30" s="213"/>
      <c r="D30" s="214"/>
      <c r="E30" s="214"/>
      <c r="F30" s="214"/>
      <c r="G30" s="215"/>
      <c r="H30" s="64"/>
      <c r="I30" s="64"/>
      <c r="J30" s="64"/>
      <c r="L30" s="1">
        <f>IF(C30="significantly decrease air pollutants",2,IF(C30="slightly decrease air pollutants",1,IF(C30="not applicable/no impact",0,IF(C30="slightly increase air pollutants",-1,IF(C30="significantly increase air pollutants",-2,IF(C30="",20,""))))))</f>
        <v>20</v>
      </c>
      <c r="M30" s="63"/>
      <c r="N30" s="44" t="s">
        <v>568</v>
      </c>
      <c r="O30" s="44" t="s">
        <v>567</v>
      </c>
      <c r="P30" s="63"/>
    </row>
    <row r="31" spans="1:16" x14ac:dyDescent="0.35">
      <c r="A31" s="64"/>
      <c r="B31" s="64"/>
      <c r="C31" s="64"/>
      <c r="D31" s="64"/>
      <c r="E31" s="64"/>
      <c r="F31" s="64"/>
      <c r="G31" s="64"/>
      <c r="H31" s="64"/>
      <c r="I31" s="64"/>
      <c r="J31" s="64"/>
      <c r="M31" s="63"/>
      <c r="N31" s="57" t="s">
        <v>577</v>
      </c>
      <c r="O31" s="57" t="s">
        <v>663</v>
      </c>
      <c r="P31" s="63"/>
    </row>
    <row r="32" spans="1:16" x14ac:dyDescent="0.35">
      <c r="A32" s="64"/>
      <c r="B32" s="82" t="s">
        <v>171</v>
      </c>
      <c r="C32" s="64"/>
      <c r="D32" s="64"/>
      <c r="E32" s="64"/>
      <c r="F32" s="64"/>
      <c r="G32" s="64"/>
      <c r="H32" s="64"/>
      <c r="I32" s="64"/>
      <c r="J32" s="64"/>
      <c r="M32" s="63"/>
      <c r="N32" s="57" t="s">
        <v>570</v>
      </c>
      <c r="O32" s="57" t="s">
        <v>569</v>
      </c>
      <c r="P32" s="63"/>
    </row>
    <row r="33" spans="1:16" x14ac:dyDescent="0.35">
      <c r="A33" s="64"/>
      <c r="B33" s="83"/>
      <c r="C33" s="217"/>
      <c r="D33" s="218"/>
      <c r="E33" s="218"/>
      <c r="F33" s="218"/>
      <c r="G33" s="219"/>
      <c r="H33" s="83"/>
      <c r="I33" s="83"/>
      <c r="J33" s="64"/>
      <c r="L33" s="111" t="str">
        <f>IF(C33="yes",2,IF(C33="no",1,"0"))</f>
        <v>0</v>
      </c>
      <c r="M33" s="63"/>
      <c r="P33" s="63"/>
    </row>
    <row r="34" spans="1:16" ht="14.5" customHeight="1" x14ac:dyDescent="0.35">
      <c r="A34" s="64"/>
      <c r="B34" s="64"/>
      <c r="C34" s="64"/>
      <c r="D34" s="64"/>
      <c r="E34" s="64"/>
      <c r="F34" s="64"/>
      <c r="G34" s="64"/>
      <c r="H34" s="64"/>
      <c r="I34" s="64"/>
      <c r="J34" s="64"/>
      <c r="M34" s="63"/>
      <c r="N34" s="44"/>
      <c r="O34" s="44"/>
      <c r="P34" s="63"/>
    </row>
    <row r="35" spans="1:16" x14ac:dyDescent="0.35">
      <c r="A35" s="64"/>
      <c r="B35" s="220" t="s">
        <v>371</v>
      </c>
      <c r="C35" s="221"/>
      <c r="D35" s="221"/>
      <c r="E35" s="221"/>
      <c r="F35" s="221"/>
      <c r="G35" s="221"/>
      <c r="H35" s="82"/>
      <c r="I35" s="82"/>
      <c r="J35" s="64"/>
      <c r="M35" s="63"/>
      <c r="N35" s="44"/>
      <c r="O35" s="44"/>
      <c r="P35" s="63"/>
    </row>
    <row r="36" spans="1:16" ht="14.5" customHeight="1" x14ac:dyDescent="0.35">
      <c r="A36" s="64"/>
      <c r="B36" s="64"/>
      <c r="C36" s="213"/>
      <c r="D36" s="214"/>
      <c r="E36" s="214"/>
      <c r="F36" s="214"/>
      <c r="G36" s="215"/>
      <c r="H36" s="64"/>
      <c r="I36" s="64"/>
      <c r="J36" s="64"/>
      <c r="L36" s="111" t="str">
        <f>IF(C36="yes",2,IF(C36="no",1,"0"))</f>
        <v>0</v>
      </c>
      <c r="M36" s="63"/>
      <c r="N36" s="138"/>
      <c r="O36" s="138"/>
      <c r="P36" s="63"/>
    </row>
    <row r="37" spans="1:16" ht="14.5" customHeight="1" x14ac:dyDescent="0.35">
      <c r="A37" s="64"/>
      <c r="B37" s="64"/>
      <c r="C37" s="112"/>
      <c r="D37" s="112"/>
      <c r="E37" s="112"/>
      <c r="F37" s="112"/>
      <c r="G37" s="112"/>
      <c r="H37" s="64"/>
      <c r="I37" s="64"/>
      <c r="J37" s="64"/>
      <c r="L37" s="21">
        <f>IF(C30="",20,((L30*L33)*L36))</f>
        <v>20</v>
      </c>
      <c r="M37" s="63"/>
      <c r="N37" s="139"/>
      <c r="O37" s="138"/>
      <c r="P37" s="63"/>
    </row>
    <row r="38" spans="1:16" x14ac:dyDescent="0.35">
      <c r="A38" s="64"/>
      <c r="B38" s="82" t="s">
        <v>210</v>
      </c>
      <c r="C38" s="82" t="s">
        <v>211</v>
      </c>
      <c r="D38" s="64"/>
      <c r="E38" s="64"/>
      <c r="F38" s="64"/>
      <c r="G38" s="64"/>
      <c r="H38" s="64"/>
      <c r="I38" s="64"/>
      <c r="J38" s="64"/>
      <c r="L38" s="21"/>
      <c r="M38" s="63"/>
      <c r="N38" s="229"/>
      <c r="O38" s="229"/>
      <c r="P38" s="63"/>
    </row>
    <row r="39" spans="1:16" ht="44.5" customHeight="1" x14ac:dyDescent="0.35">
      <c r="A39" s="64"/>
      <c r="B39" s="64"/>
      <c r="C39" s="222"/>
      <c r="D39" s="223"/>
      <c r="E39" s="223"/>
      <c r="F39" s="223"/>
      <c r="G39" s="224"/>
      <c r="H39" s="64"/>
      <c r="I39" s="64"/>
      <c r="J39" s="64"/>
      <c r="L39" s="109">
        <f>IF(C39="",0,1)</f>
        <v>0</v>
      </c>
      <c r="M39" s="63"/>
      <c r="N39" s="44"/>
      <c r="O39" s="44"/>
      <c r="P39" s="63"/>
    </row>
    <row r="40" spans="1:16" ht="14.5" customHeight="1" thickBot="1" x14ac:dyDescent="0.4">
      <c r="A40" s="64"/>
      <c r="B40" s="84"/>
      <c r="C40" s="84"/>
      <c r="D40" s="84"/>
      <c r="E40" s="84"/>
      <c r="F40" s="84"/>
      <c r="G40" s="84"/>
      <c r="H40" s="84"/>
      <c r="I40" s="84"/>
      <c r="J40" s="64"/>
      <c r="L40" s="21"/>
      <c r="M40" s="63"/>
      <c r="N40" s="44"/>
      <c r="O40" s="44"/>
      <c r="P40" s="63"/>
    </row>
    <row r="41" spans="1:16" x14ac:dyDescent="0.35">
      <c r="A41" s="64"/>
      <c r="B41" s="64"/>
      <c r="C41" s="64"/>
      <c r="D41" s="64"/>
      <c r="E41" s="64"/>
      <c r="F41" s="64"/>
      <c r="G41" s="64"/>
      <c r="H41" s="64"/>
      <c r="I41" s="64"/>
      <c r="J41" s="64"/>
      <c r="L41" s="21"/>
      <c r="M41" s="63"/>
      <c r="N41" s="63"/>
      <c r="O41" s="63"/>
      <c r="P41" s="63"/>
    </row>
    <row r="42" spans="1:16" ht="18.5" x14ac:dyDescent="0.45">
      <c r="A42" s="64"/>
      <c r="B42" s="65" t="s">
        <v>187</v>
      </c>
      <c r="C42" s="64"/>
      <c r="D42" s="64"/>
      <c r="E42" s="64"/>
      <c r="F42" s="64"/>
      <c r="G42" s="64"/>
      <c r="H42" s="64"/>
      <c r="I42" s="64"/>
      <c r="J42" s="64"/>
      <c r="L42" s="21"/>
      <c r="M42" s="63"/>
      <c r="N42" s="69" t="s">
        <v>193</v>
      </c>
      <c r="O42" s="63"/>
      <c r="P42" s="63"/>
    </row>
    <row r="43" spans="1:16" ht="80.5" customHeight="1" x14ac:dyDescent="0.35">
      <c r="A43" s="64"/>
      <c r="B43" s="227" t="s">
        <v>497</v>
      </c>
      <c r="C43" s="227"/>
      <c r="D43" s="227"/>
      <c r="E43" s="227"/>
      <c r="F43" s="227"/>
      <c r="G43" s="227"/>
      <c r="H43" s="227"/>
      <c r="I43" s="227"/>
      <c r="J43" s="64"/>
      <c r="M43" s="63"/>
      <c r="N43" s="226" t="s">
        <v>441</v>
      </c>
      <c r="O43" s="226"/>
      <c r="P43" s="63"/>
    </row>
    <row r="44" spans="1:16" ht="26.15" customHeight="1" x14ac:dyDescent="0.35">
      <c r="A44" s="64"/>
      <c r="B44" s="211" t="s">
        <v>169</v>
      </c>
      <c r="C44" s="211"/>
      <c r="D44" s="64"/>
      <c r="E44" s="64"/>
      <c r="F44" s="64"/>
      <c r="G44" s="64"/>
      <c r="H44" s="64"/>
      <c r="I44" s="64"/>
      <c r="J44" s="64"/>
      <c r="M44" s="63"/>
      <c r="N44" s="216" t="s">
        <v>446</v>
      </c>
      <c r="O44" s="216"/>
      <c r="P44" s="63"/>
    </row>
    <row r="45" spans="1:16" x14ac:dyDescent="0.35">
      <c r="A45" s="64"/>
      <c r="B45" s="64"/>
      <c r="C45" s="64"/>
      <c r="D45" s="64"/>
      <c r="E45" s="64"/>
      <c r="F45" s="64"/>
      <c r="G45" s="64"/>
      <c r="H45" s="64"/>
      <c r="I45" s="64"/>
      <c r="J45" s="64"/>
      <c r="M45" s="63"/>
      <c r="N45" s="57" t="s">
        <v>442</v>
      </c>
      <c r="O45" s="57" t="s">
        <v>443</v>
      </c>
      <c r="P45" s="63"/>
    </row>
    <row r="46" spans="1:16" x14ac:dyDescent="0.35">
      <c r="A46" s="64"/>
      <c r="B46" s="212" t="s">
        <v>290</v>
      </c>
      <c r="C46" s="212"/>
      <c r="D46" s="212"/>
      <c r="E46" s="212"/>
      <c r="F46" s="212"/>
      <c r="G46" s="212"/>
      <c r="H46" s="212"/>
      <c r="I46" s="212"/>
      <c r="J46" s="64"/>
      <c r="M46" s="63"/>
      <c r="N46" s="57" t="s">
        <v>571</v>
      </c>
      <c r="O46" s="57" t="s">
        <v>575</v>
      </c>
      <c r="P46" s="63"/>
    </row>
    <row r="47" spans="1:16" x14ac:dyDescent="0.35">
      <c r="A47" s="64"/>
      <c r="B47" s="64"/>
      <c r="C47" s="213"/>
      <c r="D47" s="214"/>
      <c r="E47" s="214"/>
      <c r="F47" s="214"/>
      <c r="G47" s="215"/>
      <c r="H47" s="64"/>
      <c r="I47" s="64"/>
      <c r="J47" s="64"/>
      <c r="L47" s="1">
        <f>IF(C47="significantly encourage the use of sustainable transport",2, IF(C47="slightly encourage the use of sustainable transport ",1, IF(C47="not applicable/no impact",0, IF(C47="slightly discourage the use of sustainable transport", -1, IF(C47="Significantly discourage the use of sustainable transport ", -2, IF(C47="",20, ""))))))</f>
        <v>20</v>
      </c>
      <c r="M47" s="63"/>
      <c r="N47" s="57" t="s">
        <v>572</v>
      </c>
      <c r="O47" s="57" t="s">
        <v>576</v>
      </c>
      <c r="P47" s="63"/>
    </row>
    <row r="48" spans="1:16" x14ac:dyDescent="0.35">
      <c r="A48" s="64"/>
      <c r="B48" s="64"/>
      <c r="C48" s="64"/>
      <c r="D48" s="64"/>
      <c r="E48" s="64"/>
      <c r="F48" s="64"/>
      <c r="G48" s="64"/>
      <c r="H48" s="64"/>
      <c r="I48" s="64"/>
      <c r="J48" s="64"/>
      <c r="M48" s="63"/>
      <c r="N48" s="57" t="s">
        <v>574</v>
      </c>
      <c r="O48" s="57" t="s">
        <v>578</v>
      </c>
      <c r="P48" s="63"/>
    </row>
    <row r="49" spans="1:16" x14ac:dyDescent="0.35">
      <c r="A49" s="64"/>
      <c r="B49" s="82" t="s">
        <v>171</v>
      </c>
      <c r="C49" s="64"/>
      <c r="D49" s="64"/>
      <c r="E49" s="64"/>
      <c r="F49" s="64"/>
      <c r="G49" s="64"/>
      <c r="H49" s="64"/>
      <c r="I49" s="64"/>
      <c r="J49" s="64"/>
      <c r="M49" s="63"/>
      <c r="N49" s="57" t="s">
        <v>573</v>
      </c>
      <c r="O49" s="57" t="s">
        <v>579</v>
      </c>
      <c r="P49" s="63"/>
    </row>
    <row r="50" spans="1:16" x14ac:dyDescent="0.35">
      <c r="A50" s="64"/>
      <c r="B50" s="83"/>
      <c r="C50" s="217"/>
      <c r="D50" s="218"/>
      <c r="E50" s="218"/>
      <c r="F50" s="218"/>
      <c r="G50" s="219"/>
      <c r="H50" s="83"/>
      <c r="I50" s="83"/>
      <c r="J50" s="64"/>
      <c r="L50" s="111" t="str">
        <f>IF(C50="yes",2,IF(C50="no",1,"0"))</f>
        <v>0</v>
      </c>
      <c r="M50" s="63"/>
      <c r="P50" s="63"/>
    </row>
    <row r="51" spans="1:16" x14ac:dyDescent="0.35">
      <c r="A51" s="64"/>
      <c r="B51" s="64"/>
      <c r="C51" s="64"/>
      <c r="D51" s="64"/>
      <c r="E51" s="64"/>
      <c r="F51" s="64"/>
      <c r="G51" s="64"/>
      <c r="H51" s="64"/>
      <c r="I51" s="64"/>
      <c r="J51" s="64"/>
      <c r="M51" s="63"/>
      <c r="N51" s="229"/>
      <c r="O51" s="229"/>
      <c r="P51" s="63"/>
    </row>
    <row r="52" spans="1:16" ht="14.5" customHeight="1" x14ac:dyDescent="0.35">
      <c r="A52" s="64"/>
      <c r="B52" s="220" t="s">
        <v>372</v>
      </c>
      <c r="C52" s="221"/>
      <c r="D52" s="221"/>
      <c r="E52" s="221"/>
      <c r="F52" s="221"/>
      <c r="G52" s="221"/>
      <c r="H52" s="82"/>
      <c r="I52" s="82"/>
      <c r="J52" s="64"/>
      <c r="M52" s="63"/>
      <c r="N52" s="229"/>
      <c r="O52" s="229"/>
      <c r="P52" s="63"/>
    </row>
    <row r="53" spans="1:16" x14ac:dyDescent="0.35">
      <c r="A53" s="64"/>
      <c r="B53" s="64"/>
      <c r="C53" s="213"/>
      <c r="D53" s="214"/>
      <c r="E53" s="214"/>
      <c r="F53" s="214"/>
      <c r="G53" s="215"/>
      <c r="H53" s="64"/>
      <c r="I53" s="64"/>
      <c r="J53" s="64"/>
      <c r="L53" s="111" t="str">
        <f>IF(C53="yes",2,IF(C53="no",1,"0"))</f>
        <v>0</v>
      </c>
      <c r="M53" s="63"/>
      <c r="N53" s="229"/>
      <c r="O53" s="229"/>
      <c r="P53" s="63"/>
    </row>
    <row r="54" spans="1:16" x14ac:dyDescent="0.35">
      <c r="A54" s="64"/>
      <c r="B54" s="64"/>
      <c r="C54" s="64"/>
      <c r="D54" s="64"/>
      <c r="E54" s="64"/>
      <c r="F54" s="64"/>
      <c r="G54" s="64"/>
      <c r="H54" s="64"/>
      <c r="I54" s="64"/>
      <c r="J54" s="64"/>
      <c r="L54" s="21">
        <f>IF(C47="",20,((L47*L50)*L53))</f>
        <v>20</v>
      </c>
      <c r="M54" s="63"/>
      <c r="N54" s="44"/>
      <c r="O54" s="44"/>
      <c r="P54" s="63"/>
    </row>
    <row r="55" spans="1:16" x14ac:dyDescent="0.35">
      <c r="A55" s="64"/>
      <c r="B55" s="82" t="s">
        <v>210</v>
      </c>
      <c r="C55" s="82" t="s">
        <v>211</v>
      </c>
      <c r="D55" s="64"/>
      <c r="E55" s="64"/>
      <c r="F55" s="64"/>
      <c r="G55" s="64"/>
      <c r="H55" s="64"/>
      <c r="I55" s="64"/>
      <c r="J55" s="64"/>
      <c r="M55" s="63"/>
      <c r="N55" s="158"/>
      <c r="O55" s="158"/>
      <c r="P55" s="63"/>
    </row>
    <row r="56" spans="1:16" ht="43.5" customHeight="1" x14ac:dyDescent="0.35">
      <c r="A56" s="64"/>
      <c r="B56" s="64"/>
      <c r="C56" s="222"/>
      <c r="D56" s="223"/>
      <c r="E56" s="223"/>
      <c r="F56" s="223"/>
      <c r="G56" s="224"/>
      <c r="H56" s="64"/>
      <c r="I56" s="64"/>
      <c r="J56" s="64"/>
      <c r="L56" s="1">
        <f>IF(C56="",0,1)</f>
        <v>0</v>
      </c>
      <c r="M56" s="63"/>
      <c r="N56" s="63"/>
      <c r="O56" s="63"/>
      <c r="P56" s="63"/>
    </row>
    <row r="57" spans="1:16" ht="15" thickBot="1" x14ac:dyDescent="0.4">
      <c r="A57" s="64"/>
      <c r="B57" s="84"/>
      <c r="C57" s="84"/>
      <c r="D57" s="84"/>
      <c r="E57" s="84"/>
      <c r="F57" s="84"/>
      <c r="G57" s="84"/>
      <c r="H57" s="84"/>
      <c r="I57" s="84"/>
      <c r="J57" s="64"/>
      <c r="M57" s="63"/>
      <c r="N57" s="63"/>
      <c r="O57" s="63"/>
      <c r="P57" s="63"/>
    </row>
    <row r="58" spans="1:16" ht="14.15" customHeight="1" x14ac:dyDescent="0.35">
      <c r="A58" s="64"/>
      <c r="B58" s="64"/>
      <c r="C58" s="64"/>
      <c r="D58" s="64"/>
      <c r="E58" s="64"/>
      <c r="F58" s="64"/>
      <c r="G58" s="64"/>
      <c r="H58" s="64"/>
      <c r="I58" s="64"/>
      <c r="J58" s="64"/>
      <c r="M58" s="63"/>
      <c r="N58" s="69" t="s">
        <v>193</v>
      </c>
      <c r="O58" s="63"/>
      <c r="P58" s="63"/>
    </row>
    <row r="59" spans="1:16" ht="18.5" x14ac:dyDescent="0.45">
      <c r="A59" s="64"/>
      <c r="B59" s="65" t="s">
        <v>291</v>
      </c>
      <c r="C59" s="64"/>
      <c r="D59" s="64"/>
      <c r="E59" s="64"/>
      <c r="F59" s="64"/>
      <c r="G59" s="64"/>
      <c r="H59" s="64"/>
      <c r="I59" s="64"/>
      <c r="J59" s="64"/>
      <c r="M59" s="63"/>
      <c r="N59" s="234" t="s">
        <v>499</v>
      </c>
      <c r="O59" s="234"/>
      <c r="P59" s="63"/>
    </row>
    <row r="60" spans="1:16" ht="82" customHeight="1" x14ac:dyDescent="0.35">
      <c r="A60" s="64"/>
      <c r="B60" s="210" t="s">
        <v>498</v>
      </c>
      <c r="C60" s="210"/>
      <c r="D60" s="210"/>
      <c r="E60" s="210"/>
      <c r="F60" s="210"/>
      <c r="G60" s="210"/>
      <c r="H60" s="210"/>
      <c r="I60" s="210"/>
      <c r="J60" s="64"/>
      <c r="M60" s="63"/>
      <c r="N60" s="234"/>
      <c r="O60" s="234"/>
      <c r="P60" s="63"/>
    </row>
    <row r="61" spans="1:16" x14ac:dyDescent="0.35">
      <c r="A61" s="64"/>
      <c r="B61" s="211" t="s">
        <v>169</v>
      </c>
      <c r="C61" s="211"/>
      <c r="D61" s="64"/>
      <c r="E61" s="64"/>
      <c r="F61" s="64"/>
      <c r="G61" s="64"/>
      <c r="H61" s="64"/>
      <c r="I61" s="64"/>
      <c r="J61" s="64"/>
      <c r="M61" s="63"/>
      <c r="N61" s="216" t="s">
        <v>446</v>
      </c>
      <c r="O61" s="216"/>
      <c r="P61" s="63"/>
    </row>
    <row r="62" spans="1:16" x14ac:dyDescent="0.35">
      <c r="A62" s="64"/>
      <c r="B62" s="64"/>
      <c r="C62" s="64"/>
      <c r="D62" s="64"/>
      <c r="E62" s="64"/>
      <c r="F62" s="64"/>
      <c r="G62" s="64"/>
      <c r="H62" s="64"/>
      <c r="I62" s="64"/>
      <c r="J62" s="64"/>
      <c r="M62" s="63"/>
      <c r="N62" s="44"/>
      <c r="O62" s="142"/>
      <c r="P62" s="63"/>
    </row>
    <row r="63" spans="1:16" x14ac:dyDescent="0.35">
      <c r="A63" s="64"/>
      <c r="B63" s="212" t="s">
        <v>292</v>
      </c>
      <c r="C63" s="212"/>
      <c r="D63" s="212"/>
      <c r="E63" s="212"/>
      <c r="F63" s="212"/>
      <c r="G63" s="212"/>
      <c r="H63" s="212"/>
      <c r="I63" s="212"/>
      <c r="J63" s="64"/>
      <c r="M63" s="63"/>
      <c r="N63" s="57" t="s">
        <v>445</v>
      </c>
      <c r="O63" s="162" t="s">
        <v>444</v>
      </c>
      <c r="P63" s="63"/>
    </row>
    <row r="64" spans="1:16" x14ac:dyDescent="0.35">
      <c r="A64" s="64"/>
      <c r="B64" s="64"/>
      <c r="C64" s="213"/>
      <c r="D64" s="214"/>
      <c r="E64" s="214"/>
      <c r="F64" s="214"/>
      <c r="G64" s="215"/>
      <c r="H64" s="64"/>
      <c r="I64" s="64"/>
      <c r="J64" s="64"/>
      <c r="L64" s="1">
        <f>IF(C64="Significant change to land use that increases positive impacts",2, IF(C64="slight change to land use that increases positive impacts",1, IF(C64="not applicable/no impact",0, IF(C64="slight change to land use that increases negative impacts", -1, IF(C64="significant change to land use that increases negative impacts", -2, IF(C64="",20,""))))))</f>
        <v>20</v>
      </c>
      <c r="M64" s="63"/>
      <c r="N64" s="57" t="s">
        <v>581</v>
      </c>
      <c r="O64" s="57" t="s">
        <v>580</v>
      </c>
      <c r="P64" s="63"/>
    </row>
    <row r="65" spans="1:16" x14ac:dyDescent="0.35">
      <c r="A65" s="64"/>
      <c r="B65" s="64"/>
      <c r="C65" s="64"/>
      <c r="D65" s="64"/>
      <c r="E65" s="64"/>
      <c r="F65" s="64"/>
      <c r="G65" s="64"/>
      <c r="H65" s="64"/>
      <c r="I65" s="64"/>
      <c r="J65" s="64"/>
      <c r="M65" s="63"/>
      <c r="N65" s="57" t="s">
        <v>664</v>
      </c>
      <c r="O65" s="57" t="s">
        <v>582</v>
      </c>
      <c r="P65" s="63"/>
    </row>
    <row r="66" spans="1:16" x14ac:dyDescent="0.35">
      <c r="A66" s="64"/>
      <c r="B66" s="82" t="s">
        <v>171</v>
      </c>
      <c r="C66" s="64"/>
      <c r="D66" s="64"/>
      <c r="E66" s="64"/>
      <c r="F66" s="64"/>
      <c r="G66" s="64"/>
      <c r="H66" s="64"/>
      <c r="I66" s="64"/>
      <c r="J66" s="64"/>
      <c r="M66" s="63"/>
      <c r="N66" s="57" t="s">
        <v>584</v>
      </c>
      <c r="O66" s="57" t="s">
        <v>583</v>
      </c>
      <c r="P66" s="63"/>
    </row>
    <row r="67" spans="1:16" x14ac:dyDescent="0.35">
      <c r="A67" s="64"/>
      <c r="B67" s="83"/>
      <c r="C67" s="217"/>
      <c r="D67" s="218"/>
      <c r="E67" s="218"/>
      <c r="F67" s="218"/>
      <c r="G67" s="219"/>
      <c r="H67" s="83"/>
      <c r="I67" s="83"/>
      <c r="J67" s="64"/>
      <c r="L67" s="1" t="str">
        <f>IF(C67="yes",2,IF(C67="no",1,IF(L64=0,0,"")))</f>
        <v/>
      </c>
      <c r="M67" s="63"/>
      <c r="N67" s="44"/>
      <c r="O67" s="44"/>
      <c r="P67" s="63"/>
    </row>
    <row r="68" spans="1:16" x14ac:dyDescent="0.35">
      <c r="A68" s="64"/>
      <c r="B68" s="64"/>
      <c r="C68" s="64"/>
      <c r="D68" s="64"/>
      <c r="E68" s="64"/>
      <c r="F68" s="64"/>
      <c r="G68" s="64"/>
      <c r="H68" s="64"/>
      <c r="I68" s="64"/>
      <c r="J68" s="64"/>
      <c r="M68" s="63"/>
      <c r="N68" s="229"/>
      <c r="O68" s="229"/>
      <c r="P68" s="63"/>
    </row>
    <row r="69" spans="1:16" x14ac:dyDescent="0.35">
      <c r="A69" s="64"/>
      <c r="B69" s="220" t="s">
        <v>373</v>
      </c>
      <c r="C69" s="221"/>
      <c r="D69" s="221"/>
      <c r="E69" s="221"/>
      <c r="F69" s="221"/>
      <c r="G69" s="221"/>
      <c r="H69" s="82"/>
      <c r="I69" s="82"/>
      <c r="J69" s="64"/>
      <c r="M69" s="63"/>
      <c r="N69" s="229"/>
      <c r="O69" s="229"/>
      <c r="P69" s="63"/>
    </row>
    <row r="70" spans="1:16" x14ac:dyDescent="0.35">
      <c r="A70" s="64"/>
      <c r="B70" s="64"/>
      <c r="C70" s="213"/>
      <c r="D70" s="214"/>
      <c r="E70" s="214"/>
      <c r="F70" s="214"/>
      <c r="G70" s="215"/>
      <c r="H70" s="64"/>
      <c r="I70" s="64"/>
      <c r="J70" s="64"/>
      <c r="L70" s="1" t="str">
        <f>IF(C70="yes",2,IF(C70="no",1,IF(L64=0,0,"")))</f>
        <v/>
      </c>
      <c r="M70" s="63"/>
      <c r="N70" s="229"/>
      <c r="O70" s="229"/>
      <c r="P70" s="63"/>
    </row>
    <row r="71" spans="1:16" x14ac:dyDescent="0.35">
      <c r="A71" s="64"/>
      <c r="B71" s="64"/>
      <c r="C71" s="64"/>
      <c r="D71" s="64"/>
      <c r="E71" s="64"/>
      <c r="F71" s="64"/>
      <c r="G71" s="64"/>
      <c r="H71" s="64"/>
      <c r="I71" s="64"/>
      <c r="J71" s="64"/>
      <c r="L71" s="21">
        <f>IF(C64="",20,((L64*L67)*L70))</f>
        <v>20</v>
      </c>
      <c r="M71" s="63"/>
      <c r="N71" s="44"/>
      <c r="O71" s="44"/>
      <c r="P71" s="63"/>
    </row>
    <row r="72" spans="1:16" x14ac:dyDescent="0.35">
      <c r="A72" s="64"/>
      <c r="B72" s="82" t="s">
        <v>210</v>
      </c>
      <c r="C72" s="82" t="s">
        <v>211</v>
      </c>
      <c r="D72" s="64"/>
      <c r="E72" s="64"/>
      <c r="F72" s="64"/>
      <c r="G72" s="64"/>
      <c r="H72" s="64"/>
      <c r="I72" s="64"/>
      <c r="J72" s="64"/>
      <c r="M72" s="63"/>
      <c r="N72" s="44"/>
      <c r="O72" s="44"/>
      <c r="P72" s="63"/>
    </row>
    <row r="73" spans="1:16" ht="45" customHeight="1" x14ac:dyDescent="0.35">
      <c r="A73" s="64"/>
      <c r="B73" s="64"/>
      <c r="C73" s="207"/>
      <c r="D73" s="208"/>
      <c r="E73" s="208"/>
      <c r="F73" s="208"/>
      <c r="G73" s="209"/>
      <c r="H73" s="64"/>
      <c r="I73" s="64"/>
      <c r="J73" s="64"/>
      <c r="L73" s="1">
        <f>IF(C73="",0,1)</f>
        <v>0</v>
      </c>
      <c r="M73" s="63"/>
      <c r="N73" s="44"/>
      <c r="O73" s="44"/>
      <c r="P73" s="63"/>
    </row>
    <row r="74" spans="1:16" ht="15" thickBot="1" x14ac:dyDescent="0.4">
      <c r="A74" s="64"/>
      <c r="B74" s="84"/>
      <c r="C74" s="84"/>
      <c r="D74" s="84"/>
      <c r="E74" s="84"/>
      <c r="F74" s="84"/>
      <c r="G74" s="84"/>
      <c r="H74" s="84"/>
      <c r="I74" s="84"/>
      <c r="J74" s="64"/>
      <c r="M74" s="63"/>
      <c r="N74" s="44"/>
      <c r="O74" s="44"/>
      <c r="P74" s="63"/>
    </row>
    <row r="75" spans="1:16" x14ac:dyDescent="0.35">
      <c r="A75" s="64"/>
      <c r="B75" s="64"/>
      <c r="C75" s="64"/>
      <c r="D75" s="64"/>
      <c r="E75" s="64"/>
      <c r="F75" s="64"/>
      <c r="G75" s="64"/>
      <c r="H75" s="64"/>
      <c r="I75" s="64"/>
      <c r="J75" s="64"/>
      <c r="M75" s="63"/>
      <c r="N75" s="63"/>
      <c r="O75" s="63"/>
      <c r="P75" s="63"/>
    </row>
    <row r="76" spans="1:16" ht="18.5" x14ac:dyDescent="0.45">
      <c r="A76" s="64"/>
      <c r="B76" s="65" t="s">
        <v>293</v>
      </c>
      <c r="C76" s="64"/>
      <c r="D76" s="64"/>
      <c r="E76" s="64"/>
      <c r="F76" s="64"/>
      <c r="G76" s="64"/>
      <c r="H76" s="64"/>
      <c r="I76" s="64"/>
      <c r="J76" s="64"/>
      <c r="L76" s="21"/>
      <c r="M76" s="63"/>
      <c r="N76" s="69" t="s">
        <v>193</v>
      </c>
      <c r="O76" s="63"/>
      <c r="P76" s="63"/>
    </row>
    <row r="77" spans="1:16" ht="81" customHeight="1" x14ac:dyDescent="0.35">
      <c r="A77" s="64"/>
      <c r="B77" s="216" t="s">
        <v>448</v>
      </c>
      <c r="C77" s="216"/>
      <c r="D77" s="216"/>
      <c r="E77" s="216"/>
      <c r="F77" s="216"/>
      <c r="G77" s="216"/>
      <c r="H77" s="216"/>
      <c r="I77" s="216"/>
      <c r="J77" s="64"/>
      <c r="M77" s="63"/>
      <c r="N77" s="226" t="s">
        <v>449</v>
      </c>
      <c r="O77" s="226"/>
      <c r="P77" s="63"/>
    </row>
    <row r="78" spans="1:16" ht="14.5" customHeight="1" x14ac:dyDescent="0.35">
      <c r="A78" s="64"/>
      <c r="B78" s="211" t="s">
        <v>169</v>
      </c>
      <c r="C78" s="211"/>
      <c r="D78" s="64"/>
      <c r="E78" s="64"/>
      <c r="F78" s="64"/>
      <c r="G78" s="64"/>
      <c r="H78" s="64"/>
      <c r="I78" s="64"/>
      <c r="J78" s="64"/>
      <c r="M78" s="63"/>
      <c r="N78" s="103" t="s">
        <v>447</v>
      </c>
      <c r="O78" s="160"/>
      <c r="P78" s="63"/>
    </row>
    <row r="79" spans="1:16" x14ac:dyDescent="0.35">
      <c r="A79" s="64"/>
      <c r="B79" s="64"/>
      <c r="C79" s="64"/>
      <c r="D79" s="64"/>
      <c r="E79" s="64"/>
      <c r="F79" s="64"/>
      <c r="G79" s="64"/>
      <c r="H79" s="64"/>
      <c r="I79" s="64"/>
      <c r="J79" s="64"/>
      <c r="M79" s="63"/>
      <c r="N79" s="160"/>
      <c r="O79" s="160"/>
      <c r="P79" s="63"/>
    </row>
    <row r="80" spans="1:16" x14ac:dyDescent="0.35">
      <c r="A80" s="64"/>
      <c r="B80" s="212" t="s">
        <v>276</v>
      </c>
      <c r="C80" s="212"/>
      <c r="D80" s="212"/>
      <c r="E80" s="212"/>
      <c r="F80" s="212"/>
      <c r="G80" s="212"/>
      <c r="H80" s="212"/>
      <c r="I80" s="212"/>
      <c r="J80" s="64"/>
      <c r="M80" s="63"/>
      <c r="N80" s="57" t="s">
        <v>445</v>
      </c>
      <c r="O80" s="162" t="s">
        <v>444</v>
      </c>
      <c r="P80" s="63"/>
    </row>
    <row r="81" spans="1:16" x14ac:dyDescent="0.35">
      <c r="A81" s="64"/>
      <c r="B81" s="64"/>
      <c r="C81" s="213"/>
      <c r="D81" s="214"/>
      <c r="E81" s="214"/>
      <c r="F81" s="214"/>
      <c r="G81" s="215"/>
      <c r="H81" s="64"/>
      <c r="I81" s="64"/>
      <c r="J81" s="64"/>
      <c r="L81" s="1">
        <f>IF(C81="Significantly improve biodiversity by restoring or creating new habitats",2, IF(C81="Slightly improve biodiversity by improving existing habitats or supporting species",1, IF(C81="not applicable/no impact",0, IF(C81="Slightly reduce biodiversity by impacting the quality of habitats or affecting species", -1, IF(C81="Significantly reduce biodiversity by reducing or replacing existing habitat(s)", -2, IF(C81="",20,""))))))</f>
        <v>20</v>
      </c>
      <c r="M81" s="63"/>
      <c r="N81" s="44" t="s">
        <v>544</v>
      </c>
      <c r="O81" s="44" t="s">
        <v>548</v>
      </c>
      <c r="P81" s="63"/>
    </row>
    <row r="82" spans="1:16" x14ac:dyDescent="0.35">
      <c r="A82" s="64"/>
      <c r="B82" s="64"/>
      <c r="C82" s="64"/>
      <c r="D82" s="64"/>
      <c r="E82" s="64"/>
      <c r="F82" s="64"/>
      <c r="G82" s="64"/>
      <c r="H82" s="64"/>
      <c r="I82" s="64"/>
      <c r="J82" s="64"/>
      <c r="M82" s="63"/>
      <c r="N82" s="44" t="s">
        <v>545</v>
      </c>
      <c r="O82" s="44" t="s">
        <v>549</v>
      </c>
      <c r="P82" s="63"/>
    </row>
    <row r="83" spans="1:16" x14ac:dyDescent="0.35">
      <c r="A83" s="64"/>
      <c r="B83" s="82" t="s">
        <v>171</v>
      </c>
      <c r="C83" s="64"/>
      <c r="D83" s="64"/>
      <c r="E83" s="64"/>
      <c r="F83" s="64"/>
      <c r="G83" s="64"/>
      <c r="H83" s="64"/>
      <c r="I83" s="64"/>
      <c r="J83" s="64"/>
      <c r="M83" s="63"/>
      <c r="N83" s="44" t="s">
        <v>546</v>
      </c>
      <c r="O83" s="44" t="s">
        <v>550</v>
      </c>
      <c r="P83" s="63"/>
    </row>
    <row r="84" spans="1:16" x14ac:dyDescent="0.35">
      <c r="A84" s="64"/>
      <c r="B84" s="83"/>
      <c r="C84" s="217"/>
      <c r="D84" s="218"/>
      <c r="E84" s="218"/>
      <c r="F84" s="218"/>
      <c r="G84" s="219"/>
      <c r="H84" s="83"/>
      <c r="I84" s="83"/>
      <c r="J84" s="64"/>
      <c r="L84" s="1" t="str">
        <f>IF(C84="yes",2,IF(C84="no",1,IF(L81=0,0,"")))</f>
        <v/>
      </c>
      <c r="M84" s="63"/>
      <c r="N84" s="169" t="s">
        <v>547</v>
      </c>
      <c r="O84" s="169" t="s">
        <v>665</v>
      </c>
      <c r="P84" s="63"/>
    </row>
    <row r="85" spans="1:16" x14ac:dyDescent="0.35">
      <c r="A85" s="64"/>
      <c r="B85" s="64"/>
      <c r="C85" s="64"/>
      <c r="D85" s="64"/>
      <c r="E85" s="64"/>
      <c r="F85" s="64"/>
      <c r="G85" s="64"/>
      <c r="H85" s="64"/>
      <c r="I85" s="64"/>
      <c r="J85" s="64"/>
      <c r="M85" s="63"/>
      <c r="N85" s="138"/>
      <c r="O85" s="138"/>
      <c r="P85" s="63"/>
    </row>
    <row r="86" spans="1:16" x14ac:dyDescent="0.35">
      <c r="A86" s="64"/>
      <c r="B86" s="220" t="s">
        <v>374</v>
      </c>
      <c r="C86" s="221"/>
      <c r="D86" s="221"/>
      <c r="E86" s="221"/>
      <c r="F86" s="221"/>
      <c r="G86" s="221"/>
      <c r="H86" s="82"/>
      <c r="I86" s="82"/>
      <c r="J86" s="64"/>
      <c r="M86" s="63"/>
      <c r="N86" s="138"/>
      <c r="O86" s="138"/>
      <c r="P86" s="63"/>
    </row>
    <row r="87" spans="1:16" x14ac:dyDescent="0.35">
      <c r="A87" s="64"/>
      <c r="B87" s="64"/>
      <c r="C87" s="213"/>
      <c r="D87" s="214"/>
      <c r="E87" s="214"/>
      <c r="F87" s="214"/>
      <c r="G87" s="215"/>
      <c r="H87" s="64"/>
      <c r="I87" s="64"/>
      <c r="J87" s="64"/>
      <c r="L87" s="1" t="str">
        <f>IF(C87="yes",2,IF(C87="no",1,IF(L81=0,0,"")))</f>
        <v/>
      </c>
      <c r="M87" s="63"/>
      <c r="N87" s="44"/>
      <c r="O87" s="44"/>
      <c r="P87" s="63"/>
    </row>
    <row r="88" spans="1:16" x14ac:dyDescent="0.35">
      <c r="A88" s="64"/>
      <c r="B88" s="64"/>
      <c r="C88" s="64"/>
      <c r="D88" s="64"/>
      <c r="E88" s="64"/>
      <c r="F88" s="64"/>
      <c r="G88" s="64"/>
      <c r="H88" s="64"/>
      <c r="I88" s="64"/>
      <c r="J88" s="64"/>
      <c r="L88" s="21">
        <f>IF(C81="",20,((L81*L84)*L87))</f>
        <v>20</v>
      </c>
      <c r="M88" s="63"/>
      <c r="N88" s="229"/>
      <c r="O88" s="229"/>
      <c r="P88" s="63"/>
    </row>
    <row r="89" spans="1:16" x14ac:dyDescent="0.35">
      <c r="A89" s="64"/>
      <c r="B89" s="82" t="s">
        <v>210</v>
      </c>
      <c r="C89" s="82" t="s">
        <v>211</v>
      </c>
      <c r="D89" s="64"/>
      <c r="E89" s="64"/>
      <c r="F89" s="64"/>
      <c r="G89" s="64"/>
      <c r="H89" s="64"/>
      <c r="I89" s="64"/>
      <c r="J89" s="64"/>
      <c r="M89" s="63"/>
      <c r="N89" s="229"/>
      <c r="O89" s="229"/>
      <c r="P89" s="63"/>
    </row>
    <row r="90" spans="1:16" ht="43.5" customHeight="1" x14ac:dyDescent="0.35">
      <c r="A90" s="64"/>
      <c r="B90" s="64"/>
      <c r="C90" s="207"/>
      <c r="D90" s="208"/>
      <c r="E90" s="208"/>
      <c r="F90" s="208"/>
      <c r="G90" s="209"/>
      <c r="H90" s="64"/>
      <c r="I90" s="64"/>
      <c r="J90" s="64"/>
      <c r="L90" s="1">
        <f>IF(C90="",0,1)</f>
        <v>0</v>
      </c>
      <c r="M90" s="63"/>
      <c r="N90" s="229"/>
      <c r="O90" s="229"/>
      <c r="P90" s="63"/>
    </row>
    <row r="91" spans="1:16" ht="15" thickBot="1" x14ac:dyDescent="0.4">
      <c r="A91" s="64"/>
      <c r="B91" s="84"/>
      <c r="C91" s="84"/>
      <c r="D91" s="84"/>
      <c r="E91" s="84"/>
      <c r="F91" s="84"/>
      <c r="G91" s="84"/>
      <c r="H91" s="84"/>
      <c r="I91" s="84"/>
      <c r="J91" s="64"/>
      <c r="M91" s="63"/>
      <c r="N91" s="63"/>
      <c r="O91" s="63"/>
      <c r="P91" s="63"/>
    </row>
    <row r="92" spans="1:16" x14ac:dyDescent="0.35">
      <c r="A92" s="64"/>
      <c r="B92" s="64"/>
      <c r="C92" s="64"/>
      <c r="D92" s="64"/>
      <c r="E92" s="64"/>
      <c r="F92" s="64"/>
      <c r="G92" s="64"/>
      <c r="H92" s="64"/>
      <c r="I92" s="64"/>
      <c r="J92" s="64"/>
      <c r="M92" s="63"/>
      <c r="N92" s="69" t="s">
        <v>193</v>
      </c>
      <c r="O92" s="63"/>
      <c r="P92" s="63"/>
    </row>
    <row r="93" spans="1:16" ht="18.5" x14ac:dyDescent="0.45">
      <c r="A93" s="64"/>
      <c r="B93" s="65" t="s">
        <v>294</v>
      </c>
      <c r="C93" s="64"/>
      <c r="D93" s="64"/>
      <c r="E93" s="64"/>
      <c r="F93" s="64"/>
      <c r="G93" s="64"/>
      <c r="H93" s="64"/>
      <c r="I93" s="64"/>
      <c r="J93" s="64"/>
      <c r="L93" s="21"/>
      <c r="M93" s="63"/>
      <c r="N93" s="226" t="s">
        <v>450</v>
      </c>
      <c r="O93" s="226"/>
      <c r="P93" s="63"/>
    </row>
    <row r="94" spans="1:16" ht="80.5" customHeight="1" x14ac:dyDescent="0.35">
      <c r="A94" s="64"/>
      <c r="B94" s="210" t="s">
        <v>500</v>
      </c>
      <c r="C94" s="210"/>
      <c r="D94" s="210"/>
      <c r="E94" s="210"/>
      <c r="F94" s="210"/>
      <c r="G94" s="210"/>
      <c r="H94" s="210"/>
      <c r="I94" s="210"/>
      <c r="J94" s="64"/>
      <c r="M94" s="63"/>
      <c r="N94" s="226"/>
      <c r="O94" s="226"/>
      <c r="P94" s="63"/>
    </row>
    <row r="95" spans="1:16" x14ac:dyDescent="0.35">
      <c r="A95" s="64"/>
      <c r="B95" s="211" t="s">
        <v>169</v>
      </c>
      <c r="C95" s="211"/>
      <c r="D95" s="64"/>
      <c r="E95" s="64"/>
      <c r="F95" s="64"/>
      <c r="G95" s="64"/>
      <c r="H95" s="64"/>
      <c r="I95" s="64"/>
      <c r="J95" s="64"/>
      <c r="M95" s="63"/>
      <c r="N95" s="226"/>
      <c r="O95" s="226"/>
      <c r="P95" s="63"/>
    </row>
    <row r="96" spans="1:16" x14ac:dyDescent="0.35">
      <c r="A96" s="64"/>
      <c r="B96" s="64"/>
      <c r="C96" s="64"/>
      <c r="D96" s="64"/>
      <c r="E96" s="64"/>
      <c r="F96" s="64"/>
      <c r="G96" s="64"/>
      <c r="H96" s="64"/>
      <c r="I96" s="64"/>
      <c r="J96" s="64"/>
      <c r="M96" s="63"/>
      <c r="N96" s="103" t="s">
        <v>447</v>
      </c>
      <c r="O96" s="44"/>
      <c r="P96" s="63"/>
    </row>
    <row r="97" spans="1:16" x14ac:dyDescent="0.35">
      <c r="A97" s="64"/>
      <c r="B97" s="212" t="s">
        <v>295</v>
      </c>
      <c r="C97" s="212"/>
      <c r="D97" s="212"/>
      <c r="E97" s="212"/>
      <c r="F97" s="212"/>
      <c r="G97" s="212"/>
      <c r="H97" s="212"/>
      <c r="I97" s="212"/>
      <c r="J97" s="64"/>
      <c r="M97" s="63"/>
      <c r="N97" s="44"/>
      <c r="O97" s="44"/>
      <c r="P97" s="63"/>
    </row>
    <row r="98" spans="1:16" x14ac:dyDescent="0.35">
      <c r="A98" s="64"/>
      <c r="B98" s="64"/>
      <c r="C98" s="213"/>
      <c r="D98" s="214"/>
      <c r="E98" s="214"/>
      <c r="F98" s="214"/>
      <c r="G98" s="215"/>
      <c r="H98" s="64"/>
      <c r="I98" s="64"/>
      <c r="J98" s="64"/>
      <c r="L98" s="1">
        <f>IF(C98="significant decrease in pollutants in soil or water",2, IF(C98="slight decrease in pollutants in soil or water",1, IF(C98="not applicable/no impact",0, IF(C98="slight increase in pollutants in soil or water", -1, IF(C98="significantly increase in pollutants in soil or water", -2, IF(C98="",20,""))))))</f>
        <v>20</v>
      </c>
      <c r="M98" s="63"/>
      <c r="N98" s="57" t="s">
        <v>445</v>
      </c>
      <c r="O98" s="162" t="s">
        <v>444</v>
      </c>
      <c r="P98" s="63"/>
    </row>
    <row r="99" spans="1:16" x14ac:dyDescent="0.35">
      <c r="A99" s="64"/>
      <c r="B99" s="64"/>
      <c r="C99" s="64"/>
      <c r="D99" s="64"/>
      <c r="E99" s="64"/>
      <c r="F99" s="64"/>
      <c r="G99" s="64"/>
      <c r="H99" s="64"/>
      <c r="I99" s="64"/>
      <c r="J99" s="64"/>
      <c r="M99" s="63"/>
      <c r="N99" s="44" t="s">
        <v>666</v>
      </c>
      <c r="O99" s="44" t="s">
        <v>667</v>
      </c>
      <c r="P99" s="63"/>
    </row>
    <row r="100" spans="1:16" x14ac:dyDescent="0.35">
      <c r="A100" s="64"/>
      <c r="B100" s="82" t="s">
        <v>171</v>
      </c>
      <c r="C100" s="64"/>
      <c r="D100" s="64"/>
      <c r="E100" s="64"/>
      <c r="F100" s="64"/>
      <c r="G100" s="64"/>
      <c r="H100" s="64"/>
      <c r="I100" s="64"/>
      <c r="J100" s="64"/>
      <c r="M100" s="63"/>
      <c r="N100" s="44" t="s">
        <v>585</v>
      </c>
      <c r="O100" s="44" t="s">
        <v>587</v>
      </c>
      <c r="P100" s="63"/>
    </row>
    <row r="101" spans="1:16" x14ac:dyDescent="0.35">
      <c r="A101" s="64"/>
      <c r="B101" s="83"/>
      <c r="C101" s="217"/>
      <c r="D101" s="218"/>
      <c r="E101" s="218"/>
      <c r="F101" s="218"/>
      <c r="G101" s="219"/>
      <c r="H101" s="83"/>
      <c r="I101" s="83"/>
      <c r="J101" s="64"/>
      <c r="L101" s="1" t="str">
        <f>IF(C101="yes",2,IF(C101="no",1,IF(L98=0,0,"")))</f>
        <v/>
      </c>
      <c r="M101" s="63"/>
      <c r="N101" s="44" t="s">
        <v>586</v>
      </c>
      <c r="O101" s="44" t="s">
        <v>588</v>
      </c>
      <c r="P101" s="63"/>
    </row>
    <row r="102" spans="1:16" x14ac:dyDescent="0.35">
      <c r="A102" s="64"/>
      <c r="B102" s="64"/>
      <c r="C102" s="64"/>
      <c r="D102" s="64"/>
      <c r="E102" s="64"/>
      <c r="F102" s="64"/>
      <c r="G102" s="64"/>
      <c r="H102" s="64"/>
      <c r="I102" s="64"/>
      <c r="J102" s="64"/>
      <c r="M102" s="63"/>
      <c r="P102" s="63"/>
    </row>
    <row r="103" spans="1:16" x14ac:dyDescent="0.35">
      <c r="A103" s="64"/>
      <c r="B103" s="220" t="s">
        <v>375</v>
      </c>
      <c r="C103" s="221"/>
      <c r="D103" s="221"/>
      <c r="E103" s="221"/>
      <c r="F103" s="221"/>
      <c r="G103" s="221"/>
      <c r="H103" s="82"/>
      <c r="I103" s="82"/>
      <c r="J103" s="64"/>
      <c r="M103" s="63"/>
      <c r="N103" s="138"/>
      <c r="O103" s="138"/>
      <c r="P103" s="63"/>
    </row>
    <row r="104" spans="1:16" x14ac:dyDescent="0.35">
      <c r="A104" s="64"/>
      <c r="B104" s="64"/>
      <c r="C104" s="213"/>
      <c r="D104" s="214"/>
      <c r="E104" s="214"/>
      <c r="F104" s="214"/>
      <c r="G104" s="215"/>
      <c r="H104" s="64"/>
      <c r="I104" s="64"/>
      <c r="J104" s="64"/>
      <c r="L104" s="1" t="str">
        <f>IF(C104="yes",2,IF(C104="no",1,IF(L98=0,0,"")))</f>
        <v/>
      </c>
      <c r="M104" s="63"/>
      <c r="N104" s="44"/>
      <c r="O104" s="44"/>
      <c r="P104" s="63"/>
    </row>
    <row r="105" spans="1:16" x14ac:dyDescent="0.35">
      <c r="A105" s="64"/>
      <c r="B105" s="64"/>
      <c r="C105" s="64"/>
      <c r="D105" s="64"/>
      <c r="E105" s="64"/>
      <c r="F105" s="64"/>
      <c r="G105" s="64"/>
      <c r="H105" s="64"/>
      <c r="I105" s="64"/>
      <c r="J105" s="64"/>
      <c r="L105" s="21">
        <f>IF(C98="",20,((L98*L101)*L104))</f>
        <v>20</v>
      </c>
      <c r="M105" s="63"/>
      <c r="N105" s="229"/>
      <c r="O105" s="229"/>
      <c r="P105" s="63"/>
    </row>
    <row r="106" spans="1:16" x14ac:dyDescent="0.35">
      <c r="A106" s="64"/>
      <c r="B106" s="82" t="s">
        <v>210</v>
      </c>
      <c r="C106" s="82" t="s">
        <v>211</v>
      </c>
      <c r="D106" s="64"/>
      <c r="E106" s="64"/>
      <c r="F106" s="64"/>
      <c r="G106" s="64"/>
      <c r="H106" s="64"/>
      <c r="I106" s="64"/>
      <c r="J106" s="64"/>
      <c r="M106" s="63"/>
      <c r="N106" s="229"/>
      <c r="O106" s="229"/>
      <c r="P106" s="63"/>
    </row>
    <row r="107" spans="1:16" ht="44.15" customHeight="1" x14ac:dyDescent="0.35">
      <c r="A107" s="64"/>
      <c r="B107" s="64"/>
      <c r="C107" s="207"/>
      <c r="D107" s="208"/>
      <c r="E107" s="208"/>
      <c r="F107" s="208"/>
      <c r="G107" s="209"/>
      <c r="H107" s="64"/>
      <c r="I107" s="64"/>
      <c r="J107" s="64"/>
      <c r="L107" s="1">
        <f>IF(C107="",0,1)</f>
        <v>0</v>
      </c>
      <c r="M107" s="63"/>
      <c r="N107" s="229"/>
      <c r="O107" s="229"/>
      <c r="P107" s="63"/>
    </row>
    <row r="108" spans="1:16" ht="15" thickBot="1" x14ac:dyDescent="0.4">
      <c r="A108" s="64"/>
      <c r="B108" s="84"/>
      <c r="C108" s="84"/>
      <c r="D108" s="84"/>
      <c r="E108" s="84"/>
      <c r="F108" s="84"/>
      <c r="G108" s="84"/>
      <c r="H108" s="84"/>
      <c r="I108" s="84"/>
      <c r="J108" s="64"/>
      <c r="M108" s="63"/>
      <c r="N108" s="63"/>
      <c r="O108" s="63"/>
      <c r="P108" s="63"/>
    </row>
    <row r="109" spans="1:16" x14ac:dyDescent="0.35">
      <c r="A109" s="64"/>
      <c r="B109" s="64"/>
      <c r="C109" s="64"/>
      <c r="D109" s="64"/>
      <c r="E109" s="64"/>
      <c r="F109" s="64"/>
      <c r="G109" s="64"/>
      <c r="H109" s="64"/>
      <c r="I109" s="64"/>
      <c r="J109" s="64"/>
      <c r="M109" s="63"/>
      <c r="N109" s="69" t="s">
        <v>193</v>
      </c>
      <c r="O109" s="63"/>
      <c r="P109" s="63"/>
    </row>
    <row r="110" spans="1:16" ht="18.5" x14ac:dyDescent="0.45">
      <c r="A110" s="64"/>
      <c r="B110" s="65" t="s">
        <v>296</v>
      </c>
      <c r="C110" s="64"/>
      <c r="D110" s="64"/>
      <c r="E110" s="64"/>
      <c r="F110" s="64"/>
      <c r="G110" s="64"/>
      <c r="H110" s="64"/>
      <c r="I110" s="64"/>
      <c r="J110" s="64"/>
      <c r="L110" s="21"/>
      <c r="M110" s="63"/>
      <c r="N110" s="226" t="s">
        <v>452</v>
      </c>
      <c r="O110" s="226"/>
      <c r="P110" s="63"/>
    </row>
    <row r="111" spans="1:16" ht="81.650000000000006" customHeight="1" x14ac:dyDescent="0.35">
      <c r="A111" s="64"/>
      <c r="B111" s="216" t="s">
        <v>451</v>
      </c>
      <c r="C111" s="216"/>
      <c r="D111" s="216"/>
      <c r="E111" s="216"/>
      <c r="F111" s="216"/>
      <c r="G111" s="216"/>
      <c r="H111" s="216"/>
      <c r="I111" s="216"/>
      <c r="J111" s="64"/>
      <c r="M111" s="63"/>
      <c r="N111" s="226"/>
      <c r="O111" s="226"/>
      <c r="P111" s="63"/>
    </row>
    <row r="112" spans="1:16" x14ac:dyDescent="0.35">
      <c r="A112" s="64"/>
      <c r="B112" s="211" t="s">
        <v>169</v>
      </c>
      <c r="C112" s="211"/>
      <c r="D112" s="64"/>
      <c r="E112" s="64"/>
      <c r="F112" s="64"/>
      <c r="G112" s="64"/>
      <c r="H112" s="64"/>
      <c r="I112" s="64"/>
      <c r="J112" s="64"/>
      <c r="M112" s="63"/>
      <c r="N112" s="44" t="s">
        <v>597</v>
      </c>
      <c r="O112" s="44"/>
      <c r="P112" s="63"/>
    </row>
    <row r="113" spans="1:16" x14ac:dyDescent="0.35">
      <c r="A113" s="64"/>
      <c r="B113" s="64"/>
      <c r="C113" s="64"/>
      <c r="D113" s="64"/>
      <c r="E113" s="64"/>
      <c r="F113" s="64"/>
      <c r="G113" s="64"/>
      <c r="H113" s="64"/>
      <c r="I113" s="64"/>
      <c r="J113" s="64"/>
      <c r="M113" s="63"/>
      <c r="N113" s="44"/>
      <c r="O113" s="44"/>
      <c r="P113" s="63"/>
    </row>
    <row r="114" spans="1:16" x14ac:dyDescent="0.35">
      <c r="A114" s="64"/>
      <c r="B114" s="212" t="s">
        <v>321</v>
      </c>
      <c r="C114" s="212"/>
      <c r="D114" s="212"/>
      <c r="E114" s="212"/>
      <c r="F114" s="212"/>
      <c r="G114" s="212"/>
      <c r="H114" s="212"/>
      <c r="I114" s="212"/>
      <c r="J114" s="64"/>
      <c r="M114" s="63"/>
      <c r="N114" s="57" t="s">
        <v>445</v>
      </c>
      <c r="O114" s="162" t="s">
        <v>444</v>
      </c>
      <c r="P114" s="63"/>
    </row>
    <row r="115" spans="1:16" x14ac:dyDescent="0.35">
      <c r="A115" s="64"/>
      <c r="B115" s="64"/>
      <c r="C115" s="213"/>
      <c r="D115" s="214"/>
      <c r="E115" s="214"/>
      <c r="F115" s="214"/>
      <c r="G115" s="215"/>
      <c r="H115" s="64"/>
      <c r="I115" s="64"/>
      <c r="J115" s="64"/>
      <c r="L115" s="1">
        <f>IF(C115="significantly increase adaptation",2, IF(C115="slightly increase adaptation",1, IF(C115="not applicable/no impact",0, IF(C115="slightly decrease adaptation", -1, IF(C115="significantly decrease adaptation", -2, IF(C115="",20,""))))))</f>
        <v>20</v>
      </c>
      <c r="M115" s="63"/>
      <c r="N115" s="44" t="s">
        <v>551</v>
      </c>
      <c r="O115" s="44" t="s">
        <v>556</v>
      </c>
      <c r="P115" s="63"/>
    </row>
    <row r="116" spans="1:16" x14ac:dyDescent="0.35">
      <c r="A116" s="64"/>
      <c r="B116" s="64"/>
      <c r="C116" s="64"/>
      <c r="D116" s="64"/>
      <c r="E116" s="64"/>
      <c r="F116" s="64"/>
      <c r="G116" s="64"/>
      <c r="H116" s="64"/>
      <c r="I116" s="64"/>
      <c r="J116" s="64"/>
      <c r="M116" s="63"/>
      <c r="N116" s="44" t="s">
        <v>552</v>
      </c>
      <c r="O116" s="44" t="s">
        <v>557</v>
      </c>
      <c r="P116" s="63"/>
    </row>
    <row r="117" spans="1:16" x14ac:dyDescent="0.35">
      <c r="A117" s="64"/>
      <c r="B117" s="82" t="s">
        <v>171</v>
      </c>
      <c r="C117" s="64"/>
      <c r="D117" s="64"/>
      <c r="E117" s="64"/>
      <c r="F117" s="64"/>
      <c r="G117" s="64"/>
      <c r="H117" s="64"/>
      <c r="I117" s="64"/>
      <c r="J117" s="64"/>
      <c r="M117" s="63"/>
      <c r="N117" s="44" t="s">
        <v>553</v>
      </c>
      <c r="O117" s="44" t="s">
        <v>558</v>
      </c>
      <c r="P117" s="63"/>
    </row>
    <row r="118" spans="1:16" x14ac:dyDescent="0.35">
      <c r="A118" s="64"/>
      <c r="B118" s="83"/>
      <c r="C118" s="217"/>
      <c r="D118" s="218"/>
      <c r="E118" s="218"/>
      <c r="F118" s="218"/>
      <c r="G118" s="219"/>
      <c r="H118" s="83"/>
      <c r="I118" s="83"/>
      <c r="J118" s="64"/>
      <c r="L118" s="111" t="str">
        <f>IF(C118="yes",2,IF(C118="no",1,"0"))</f>
        <v>0</v>
      </c>
      <c r="M118" s="63"/>
      <c r="N118" s="44" t="s">
        <v>554</v>
      </c>
      <c r="O118" s="44" t="s">
        <v>559</v>
      </c>
      <c r="P118" s="63"/>
    </row>
    <row r="119" spans="1:16" x14ac:dyDescent="0.35">
      <c r="A119" s="64"/>
      <c r="B119" s="64"/>
      <c r="C119" s="64"/>
      <c r="D119" s="64"/>
      <c r="E119" s="64"/>
      <c r="F119" s="64"/>
      <c r="G119" s="64"/>
      <c r="H119" s="64"/>
      <c r="I119" s="64"/>
      <c r="J119" s="64"/>
      <c r="M119" s="63"/>
      <c r="N119" s="169" t="s">
        <v>555</v>
      </c>
      <c r="O119" s="138"/>
      <c r="P119" s="63"/>
    </row>
    <row r="120" spans="1:16" x14ac:dyDescent="0.35">
      <c r="A120" s="64"/>
      <c r="B120" s="220" t="s">
        <v>376</v>
      </c>
      <c r="C120" s="221"/>
      <c r="D120" s="221"/>
      <c r="E120" s="221"/>
      <c r="F120" s="221"/>
      <c r="G120" s="221"/>
      <c r="H120" s="82"/>
      <c r="I120" s="82"/>
      <c r="J120" s="64"/>
      <c r="M120" s="63"/>
      <c r="N120" s="138"/>
      <c r="O120" s="138"/>
      <c r="P120" s="63"/>
    </row>
    <row r="121" spans="1:16" x14ac:dyDescent="0.35">
      <c r="A121" s="64"/>
      <c r="B121" s="64"/>
      <c r="C121" s="213"/>
      <c r="D121" s="214"/>
      <c r="E121" s="214"/>
      <c r="F121" s="214"/>
      <c r="G121" s="215"/>
      <c r="H121" s="64"/>
      <c r="I121" s="64"/>
      <c r="J121" s="64"/>
      <c r="L121" s="1">
        <f>IF(C121="yes",2,IF(C121="no",1,IF(L115=0,0,0)))</f>
        <v>0</v>
      </c>
      <c r="M121" s="63"/>
      <c r="N121" s="44"/>
      <c r="O121" s="44"/>
      <c r="P121" s="63"/>
    </row>
    <row r="122" spans="1:16" x14ac:dyDescent="0.35">
      <c r="A122" s="64"/>
      <c r="B122" s="64"/>
      <c r="C122" s="64"/>
      <c r="D122" s="64"/>
      <c r="E122" s="64"/>
      <c r="F122" s="64"/>
      <c r="G122" s="64"/>
      <c r="H122" s="64"/>
      <c r="I122" s="64"/>
      <c r="J122" s="64"/>
      <c r="L122" s="21">
        <f>IF(C115="",20,((L115*L118)*L121))</f>
        <v>20</v>
      </c>
      <c r="M122" s="63"/>
      <c r="N122" s="229"/>
      <c r="O122" s="229"/>
      <c r="P122" s="63"/>
    </row>
    <row r="123" spans="1:16" x14ac:dyDescent="0.35">
      <c r="A123" s="64"/>
      <c r="B123" s="82" t="s">
        <v>210</v>
      </c>
      <c r="C123" s="82" t="s">
        <v>211</v>
      </c>
      <c r="D123" s="64"/>
      <c r="E123" s="64"/>
      <c r="F123" s="64"/>
      <c r="G123" s="64"/>
      <c r="H123" s="64"/>
      <c r="I123" s="64"/>
      <c r="J123" s="64"/>
      <c r="M123" s="63"/>
      <c r="N123" s="229"/>
      <c r="O123" s="229"/>
      <c r="P123" s="63"/>
    </row>
    <row r="124" spans="1:16" ht="43.5" customHeight="1" x14ac:dyDescent="0.35">
      <c r="A124" s="64"/>
      <c r="B124" s="64"/>
      <c r="C124" s="222"/>
      <c r="D124" s="223"/>
      <c r="E124" s="223"/>
      <c r="F124" s="223"/>
      <c r="G124" s="224"/>
      <c r="H124" s="64"/>
      <c r="I124" s="64"/>
      <c r="J124" s="64"/>
      <c r="L124" s="1">
        <f>IF(C124="",0,1)</f>
        <v>0</v>
      </c>
      <c r="M124" s="63"/>
      <c r="N124" s="229"/>
      <c r="O124" s="229"/>
      <c r="P124" s="63"/>
    </row>
    <row r="125" spans="1:16" ht="15" thickBot="1" x14ac:dyDescent="0.4">
      <c r="A125" s="64"/>
      <c r="B125" s="84"/>
      <c r="C125" s="84"/>
      <c r="D125" s="84"/>
      <c r="E125" s="84"/>
      <c r="F125" s="84"/>
      <c r="G125" s="84"/>
      <c r="H125" s="84"/>
      <c r="I125" s="84"/>
      <c r="J125" s="64"/>
      <c r="M125" s="63"/>
      <c r="N125" s="63"/>
      <c r="O125" s="63"/>
      <c r="P125" s="63"/>
    </row>
    <row r="126" spans="1:16" x14ac:dyDescent="0.35">
      <c r="A126" s="64"/>
      <c r="B126" s="64"/>
      <c r="C126" s="64"/>
      <c r="D126" s="64"/>
      <c r="E126" s="64"/>
      <c r="F126" s="64"/>
      <c r="G126" s="64"/>
      <c r="H126" s="64"/>
      <c r="I126" s="64"/>
      <c r="J126" s="64"/>
      <c r="M126" s="63"/>
      <c r="N126" s="69" t="s">
        <v>193</v>
      </c>
      <c r="O126" s="63"/>
      <c r="P126" s="63"/>
    </row>
    <row r="127" spans="1:16" ht="18.649999999999999" customHeight="1" x14ac:dyDescent="0.45">
      <c r="A127" s="64"/>
      <c r="B127" s="65" t="s">
        <v>297</v>
      </c>
      <c r="C127" s="64"/>
      <c r="D127" s="64"/>
      <c r="E127" s="64"/>
      <c r="F127" s="64"/>
      <c r="G127" s="64"/>
      <c r="H127" s="64"/>
      <c r="I127" s="64"/>
      <c r="J127" s="64"/>
      <c r="L127" s="21"/>
      <c r="M127" s="63"/>
      <c r="N127" s="226" t="s">
        <v>456</v>
      </c>
      <c r="O127" s="226"/>
      <c r="P127" s="63"/>
    </row>
    <row r="128" spans="1:16" ht="80.5" customHeight="1" x14ac:dyDescent="0.35">
      <c r="A128" s="64"/>
      <c r="B128" s="216" t="s">
        <v>455</v>
      </c>
      <c r="C128" s="216"/>
      <c r="D128" s="216"/>
      <c r="E128" s="216"/>
      <c r="F128" s="216"/>
      <c r="G128" s="216"/>
      <c r="H128" s="216"/>
      <c r="I128" s="216"/>
      <c r="J128" s="64"/>
      <c r="M128" s="63"/>
      <c r="N128" s="226"/>
      <c r="O128" s="226"/>
      <c r="P128" s="63"/>
    </row>
    <row r="129" spans="1:16" x14ac:dyDescent="0.35">
      <c r="A129" s="64"/>
      <c r="B129" s="211" t="s">
        <v>169</v>
      </c>
      <c r="C129" s="211"/>
      <c r="D129" s="64"/>
      <c r="E129" s="64"/>
      <c r="F129" s="64"/>
      <c r="G129" s="64"/>
      <c r="H129" s="64"/>
      <c r="I129" s="64"/>
      <c r="J129" s="64"/>
      <c r="M129" s="63"/>
      <c r="N129" s="44" t="s">
        <v>447</v>
      </c>
      <c r="O129" s="44"/>
      <c r="P129" s="63"/>
    </row>
    <row r="130" spans="1:16" x14ac:dyDescent="0.35">
      <c r="A130" s="64"/>
      <c r="B130" s="64"/>
      <c r="C130" s="64"/>
      <c r="D130" s="64"/>
      <c r="E130" s="64"/>
      <c r="F130" s="64"/>
      <c r="G130" s="64"/>
      <c r="H130" s="64"/>
      <c r="I130" s="64"/>
      <c r="J130" s="64"/>
      <c r="M130" s="63"/>
      <c r="N130" s="44"/>
      <c r="O130" s="44"/>
      <c r="P130" s="63"/>
    </row>
    <row r="131" spans="1:16" x14ac:dyDescent="0.35">
      <c r="A131" s="64"/>
      <c r="B131" s="212" t="s">
        <v>300</v>
      </c>
      <c r="C131" s="212"/>
      <c r="D131" s="212"/>
      <c r="E131" s="212"/>
      <c r="F131" s="212"/>
      <c r="G131" s="212"/>
      <c r="H131" s="212"/>
      <c r="I131" s="212"/>
      <c r="J131" s="64"/>
      <c r="M131" s="63"/>
      <c r="N131" s="57" t="s">
        <v>453</v>
      </c>
      <c r="O131" s="57" t="s">
        <v>454</v>
      </c>
      <c r="P131" s="63"/>
    </row>
    <row r="132" spans="1:16" x14ac:dyDescent="0.35">
      <c r="A132" s="64"/>
      <c r="B132" s="64"/>
      <c r="C132" s="213"/>
      <c r="D132" s="214"/>
      <c r="E132" s="214"/>
      <c r="F132" s="214"/>
      <c r="G132" s="215"/>
      <c r="H132" s="64"/>
      <c r="I132" s="64"/>
      <c r="J132" s="64"/>
      <c r="L132" s="1">
        <f>IF(C132="significantly decrease energy use",2, IF(C132="slightly decrease energy use",1, IF(C132="not applicable/no impact",0, IF(C132="slightly increase energy use", -1, IF(C132="significantly increase energy use", -2, IF(C132="",20, ""))))))</f>
        <v>20</v>
      </c>
      <c r="M132" s="63"/>
      <c r="N132" s="169" t="s">
        <v>591</v>
      </c>
      <c r="O132" s="44" t="s">
        <v>595</v>
      </c>
      <c r="P132" s="63"/>
    </row>
    <row r="133" spans="1:16" x14ac:dyDescent="0.35">
      <c r="A133" s="64"/>
      <c r="B133" s="64"/>
      <c r="C133" s="64"/>
      <c r="D133" s="64"/>
      <c r="E133" s="64"/>
      <c r="F133" s="64"/>
      <c r="G133" s="64"/>
      <c r="H133" s="64"/>
      <c r="I133" s="64"/>
      <c r="J133" s="64"/>
      <c r="M133" s="63"/>
      <c r="N133" s="169" t="s">
        <v>592</v>
      </c>
      <c r="O133" s="44" t="s">
        <v>589</v>
      </c>
      <c r="P133" s="63"/>
    </row>
    <row r="134" spans="1:16" x14ac:dyDescent="0.35">
      <c r="A134" s="64"/>
      <c r="B134" s="82" t="s">
        <v>171</v>
      </c>
      <c r="C134" s="64"/>
      <c r="D134" s="64"/>
      <c r="E134" s="64"/>
      <c r="F134" s="64"/>
      <c r="G134" s="64"/>
      <c r="H134" s="64"/>
      <c r="I134" s="64"/>
      <c r="J134" s="64"/>
      <c r="M134" s="63"/>
      <c r="N134" s="169" t="s">
        <v>593</v>
      </c>
      <c r="O134" s="44" t="s">
        <v>590</v>
      </c>
      <c r="P134" s="63"/>
    </row>
    <row r="135" spans="1:16" x14ac:dyDescent="0.35">
      <c r="A135" s="64"/>
      <c r="B135" s="83"/>
      <c r="C135" s="217"/>
      <c r="D135" s="218"/>
      <c r="E135" s="218"/>
      <c r="F135" s="218"/>
      <c r="G135" s="219"/>
      <c r="H135" s="83"/>
      <c r="I135" s="83"/>
      <c r="J135" s="64"/>
      <c r="L135" s="111" t="str">
        <f>IF(C135="yes",2,IF(C135="no",1,"0"))</f>
        <v>0</v>
      </c>
      <c r="M135" s="63"/>
      <c r="N135" s="169" t="s">
        <v>594</v>
      </c>
      <c r="O135" s="44" t="s">
        <v>596</v>
      </c>
      <c r="P135" s="63"/>
    </row>
    <row r="136" spans="1:16" x14ac:dyDescent="0.35">
      <c r="A136" s="64"/>
      <c r="B136" s="64"/>
      <c r="C136" s="64"/>
      <c r="D136" s="64"/>
      <c r="E136" s="64"/>
      <c r="F136" s="64"/>
      <c r="G136" s="64"/>
      <c r="H136" s="64"/>
      <c r="I136" s="64"/>
      <c r="J136" s="64"/>
      <c r="M136" s="63"/>
      <c r="N136" s="138"/>
      <c r="O136" s="138"/>
      <c r="P136" s="63"/>
    </row>
    <row r="137" spans="1:16" x14ac:dyDescent="0.35">
      <c r="A137" s="64"/>
      <c r="B137" s="220" t="s">
        <v>377</v>
      </c>
      <c r="C137" s="221"/>
      <c r="D137" s="221"/>
      <c r="E137" s="221"/>
      <c r="F137" s="221"/>
      <c r="G137" s="221"/>
      <c r="H137" s="82"/>
      <c r="I137" s="82"/>
      <c r="J137" s="64"/>
      <c r="M137" s="63"/>
      <c r="N137" s="138"/>
      <c r="O137" s="138"/>
      <c r="P137" s="63"/>
    </row>
    <row r="138" spans="1:16" x14ac:dyDescent="0.35">
      <c r="A138" s="64"/>
      <c r="B138" s="64"/>
      <c r="C138" s="213"/>
      <c r="D138" s="214"/>
      <c r="E138" s="214"/>
      <c r="F138" s="214"/>
      <c r="G138" s="215"/>
      <c r="H138" s="64"/>
      <c r="I138" s="64"/>
      <c r="J138" s="64"/>
      <c r="L138" s="111" t="str">
        <f>IF(C138="yes",2,IF(C138="no",1,"0"))</f>
        <v>0</v>
      </c>
      <c r="M138" s="63"/>
      <c r="N138" s="44"/>
      <c r="O138" s="44"/>
      <c r="P138" s="63"/>
    </row>
    <row r="139" spans="1:16" x14ac:dyDescent="0.35">
      <c r="A139" s="64"/>
      <c r="B139" s="64"/>
      <c r="C139" s="64"/>
      <c r="D139" s="64"/>
      <c r="E139" s="64"/>
      <c r="F139" s="64"/>
      <c r="G139" s="64"/>
      <c r="H139" s="64"/>
      <c r="I139" s="64"/>
      <c r="J139" s="64"/>
      <c r="L139" s="21">
        <f>IF(C132="",20,((L132*L135)*L138))</f>
        <v>20</v>
      </c>
      <c r="M139" s="63"/>
      <c r="N139" s="229"/>
      <c r="O139" s="229"/>
      <c r="P139" s="63"/>
    </row>
    <row r="140" spans="1:16" x14ac:dyDescent="0.35">
      <c r="A140" s="64"/>
      <c r="B140" s="82" t="s">
        <v>222</v>
      </c>
      <c r="C140" s="82" t="s">
        <v>298</v>
      </c>
      <c r="D140" s="64"/>
      <c r="E140" s="64"/>
      <c r="F140" s="64"/>
      <c r="G140" s="64"/>
      <c r="H140" s="64"/>
      <c r="I140" s="64"/>
      <c r="J140" s="64"/>
      <c r="L140" s="21"/>
      <c r="M140" s="63"/>
      <c r="N140" s="229"/>
      <c r="O140" s="229"/>
      <c r="P140" s="63"/>
    </row>
    <row r="141" spans="1:16" x14ac:dyDescent="0.35">
      <c r="A141" s="64"/>
      <c r="B141" s="82"/>
      <c r="C141" s="213"/>
      <c r="D141" s="214"/>
      <c r="E141" s="214"/>
      <c r="F141" s="214"/>
      <c r="G141" s="215"/>
      <c r="H141" s="64"/>
      <c r="I141" s="64"/>
      <c r="J141" s="64"/>
      <c r="L141" t="str">
        <f>IF(C141="renewables",2,IF(C141="both",1,IF(C141="fossil fuels",-2,"")))</f>
        <v/>
      </c>
      <c r="M141" s="63"/>
      <c r="N141" s="229"/>
      <c r="O141" s="229"/>
      <c r="P141" s="63"/>
    </row>
    <row r="142" spans="1:16" x14ac:dyDescent="0.35">
      <c r="A142" s="64"/>
      <c r="B142" s="64"/>
      <c r="C142" s="64"/>
      <c r="D142" s="64"/>
      <c r="E142" s="64"/>
      <c r="F142" s="64"/>
      <c r="G142" s="64"/>
      <c r="H142" s="64"/>
      <c r="I142" s="64"/>
      <c r="J142" s="64"/>
      <c r="L142" s="21"/>
      <c r="M142" s="63"/>
      <c r="N142" s="63"/>
      <c r="O142" s="63"/>
      <c r="P142" s="63"/>
    </row>
    <row r="143" spans="1:16" x14ac:dyDescent="0.35">
      <c r="A143" s="64"/>
      <c r="B143" s="82" t="s">
        <v>299</v>
      </c>
      <c r="C143" s="82" t="s">
        <v>211</v>
      </c>
      <c r="D143" s="64"/>
      <c r="E143" s="64"/>
      <c r="F143" s="64"/>
      <c r="G143" s="64"/>
      <c r="H143" s="64"/>
      <c r="I143" s="64"/>
      <c r="J143" s="64"/>
      <c r="M143" s="63"/>
      <c r="N143" s="63"/>
      <c r="O143" s="63"/>
      <c r="P143" s="63"/>
    </row>
    <row r="144" spans="1:16" ht="44.15" customHeight="1" x14ac:dyDescent="0.35">
      <c r="A144" s="64"/>
      <c r="B144" s="64"/>
      <c r="C144" s="222"/>
      <c r="D144" s="223"/>
      <c r="E144" s="223"/>
      <c r="F144" s="223"/>
      <c r="G144" s="224"/>
      <c r="H144" s="64"/>
      <c r="I144" s="64"/>
      <c r="J144" s="64"/>
      <c r="L144" s="1">
        <f>IF(C144="",0,1)</f>
        <v>0</v>
      </c>
      <c r="N144" s="63"/>
      <c r="O144" s="63"/>
      <c r="P144" s="63"/>
    </row>
    <row r="145" spans="1:16" ht="15" thickBot="1" x14ac:dyDescent="0.4">
      <c r="A145" s="64"/>
      <c r="B145" s="84"/>
      <c r="C145" s="84"/>
      <c r="D145" s="84"/>
      <c r="E145" s="84"/>
      <c r="F145" s="84"/>
      <c r="G145" s="84"/>
      <c r="H145" s="84"/>
      <c r="I145" s="84"/>
      <c r="J145" s="64"/>
      <c r="N145" s="63"/>
      <c r="O145" s="63"/>
      <c r="P145" s="63"/>
    </row>
    <row r="146" spans="1:16" x14ac:dyDescent="0.35">
      <c r="A146" s="64"/>
      <c r="B146" s="64"/>
      <c r="C146" s="64"/>
      <c r="D146" s="64"/>
      <c r="E146" s="64"/>
      <c r="F146" s="64"/>
      <c r="G146" s="64"/>
      <c r="H146" s="64"/>
      <c r="I146" s="64"/>
      <c r="J146" s="64"/>
      <c r="N146" s="69" t="s">
        <v>193</v>
      </c>
      <c r="O146" s="63"/>
      <c r="P146" s="63"/>
    </row>
    <row r="147" spans="1:16" ht="18.5" x14ac:dyDescent="0.45">
      <c r="A147" s="64"/>
      <c r="B147" s="65" t="s">
        <v>301</v>
      </c>
      <c r="C147" s="64"/>
      <c r="D147" s="64"/>
      <c r="E147" s="64"/>
      <c r="F147" s="64"/>
      <c r="G147" s="64"/>
      <c r="H147" s="64"/>
      <c r="I147" s="64"/>
      <c r="J147" s="64"/>
      <c r="L147" s="21"/>
      <c r="M147" s="63"/>
      <c r="N147" s="225" t="s">
        <v>495</v>
      </c>
      <c r="O147" s="225"/>
      <c r="P147" s="63"/>
    </row>
    <row r="148" spans="1:16" ht="84.65" customHeight="1" x14ac:dyDescent="0.35">
      <c r="A148" s="64"/>
      <c r="B148" s="216" t="s">
        <v>496</v>
      </c>
      <c r="C148" s="216"/>
      <c r="D148" s="216"/>
      <c r="E148" s="216"/>
      <c r="F148" s="216"/>
      <c r="G148" s="216"/>
      <c r="H148" s="216"/>
      <c r="I148" s="216"/>
      <c r="J148" s="64"/>
      <c r="M148" s="63"/>
      <c r="N148" s="225"/>
      <c r="O148" s="225"/>
      <c r="P148" s="63"/>
    </row>
    <row r="149" spans="1:16" x14ac:dyDescent="0.35">
      <c r="A149" s="64"/>
      <c r="B149" s="211" t="s">
        <v>169</v>
      </c>
      <c r="C149" s="211"/>
      <c r="D149" s="64"/>
      <c r="E149" s="64"/>
      <c r="F149" s="64"/>
      <c r="G149" s="64"/>
      <c r="H149" s="64"/>
      <c r="I149" s="64"/>
      <c r="J149" s="64"/>
      <c r="M149" s="63"/>
      <c r="N149" s="103" t="s">
        <v>447</v>
      </c>
      <c r="O149" s="44"/>
      <c r="P149" s="63"/>
    </row>
    <row r="150" spans="1:16" x14ac:dyDescent="0.35">
      <c r="A150" s="64"/>
      <c r="B150" s="64"/>
      <c r="C150" s="64"/>
      <c r="D150" s="64"/>
      <c r="E150" s="64"/>
      <c r="F150" s="64"/>
      <c r="G150" s="64"/>
      <c r="H150" s="64"/>
      <c r="I150" s="64"/>
      <c r="J150" s="64"/>
      <c r="M150" s="63"/>
      <c r="N150" s="44"/>
      <c r="O150" s="44"/>
      <c r="P150" s="63"/>
    </row>
    <row r="151" spans="1:16" x14ac:dyDescent="0.35">
      <c r="A151" s="64"/>
      <c r="B151" s="212" t="s">
        <v>302</v>
      </c>
      <c r="C151" s="212"/>
      <c r="D151" s="212"/>
      <c r="E151" s="212"/>
      <c r="F151" s="212"/>
      <c r="G151" s="212"/>
      <c r="H151" s="212"/>
      <c r="I151" s="212"/>
      <c r="J151" s="64"/>
      <c r="M151" s="63"/>
      <c r="N151" s="57" t="s">
        <v>598</v>
      </c>
      <c r="O151" s="57" t="s">
        <v>599</v>
      </c>
      <c r="P151" s="63"/>
    </row>
    <row r="152" spans="1:16" x14ac:dyDescent="0.35">
      <c r="A152" s="64"/>
      <c r="B152" s="64"/>
      <c r="C152" s="213"/>
      <c r="D152" s="214"/>
      <c r="E152" s="214"/>
      <c r="F152" s="214"/>
      <c r="G152" s="215"/>
      <c r="H152" s="64"/>
      <c r="I152" s="64"/>
      <c r="J152" s="64"/>
      <c r="L152" s="1">
        <f>IF(C152="Sustainable resources used throughout",2, IF(C152="Sustainable resources used in most places",1, IF(C152="Not Applicable",0, IF(C152="Sustainable resources used in some places", -1, IF(C152="Sustainable resources not considered at all", -2, IF(C152="",20,""))))))</f>
        <v>20</v>
      </c>
      <c r="M152" s="63"/>
      <c r="N152" s="44" t="s">
        <v>561</v>
      </c>
      <c r="O152" s="44" t="s">
        <v>563</v>
      </c>
      <c r="P152" s="63"/>
    </row>
    <row r="153" spans="1:16" x14ac:dyDescent="0.35">
      <c r="A153" s="64"/>
      <c r="B153" s="64"/>
      <c r="C153" s="64"/>
      <c r="D153" s="64"/>
      <c r="E153" s="64"/>
      <c r="F153" s="64"/>
      <c r="G153" s="64"/>
      <c r="H153" s="64"/>
      <c r="I153" s="64"/>
      <c r="J153" s="64"/>
      <c r="M153" s="63"/>
      <c r="N153" s="44" t="s">
        <v>562</v>
      </c>
      <c r="O153" s="44" t="s">
        <v>564</v>
      </c>
      <c r="P153" s="63"/>
    </row>
    <row r="154" spans="1:16" x14ac:dyDescent="0.35">
      <c r="A154" s="64"/>
      <c r="B154" s="82" t="s">
        <v>171</v>
      </c>
      <c r="C154" s="64"/>
      <c r="D154" s="64"/>
      <c r="E154" s="64"/>
      <c r="F154" s="64"/>
      <c r="G154" s="64"/>
      <c r="H154" s="64"/>
      <c r="I154" s="64"/>
      <c r="J154" s="64"/>
      <c r="M154" s="63"/>
      <c r="N154" s="44" t="s">
        <v>600</v>
      </c>
      <c r="O154" s="44" t="s">
        <v>668</v>
      </c>
      <c r="P154" s="63"/>
    </row>
    <row r="155" spans="1:16" x14ac:dyDescent="0.35">
      <c r="A155" s="64"/>
      <c r="B155" s="83"/>
      <c r="C155" s="217"/>
      <c r="D155" s="218"/>
      <c r="E155" s="218"/>
      <c r="F155" s="218"/>
      <c r="G155" s="219"/>
      <c r="H155" s="83"/>
      <c r="I155" s="83"/>
      <c r="J155" s="64"/>
      <c r="L155" s="1" t="str">
        <f>IF(C155="yes",2,IF(C155="no",1,IF(L152=0,0,"")))</f>
        <v/>
      </c>
      <c r="M155" s="63"/>
      <c r="N155" s="44" t="s">
        <v>601</v>
      </c>
      <c r="O155" s="44" t="s">
        <v>602</v>
      </c>
      <c r="P155" s="63"/>
    </row>
    <row r="156" spans="1:16" x14ac:dyDescent="0.35">
      <c r="A156" s="64"/>
      <c r="B156" s="64"/>
      <c r="C156" s="64"/>
      <c r="D156" s="64"/>
      <c r="E156" s="64"/>
      <c r="F156" s="64"/>
      <c r="G156" s="64"/>
      <c r="H156" s="64"/>
      <c r="I156" s="64"/>
      <c r="J156" s="64"/>
      <c r="M156" s="63"/>
      <c r="N156" s="44"/>
      <c r="O156" s="44"/>
      <c r="P156" s="63"/>
    </row>
    <row r="157" spans="1:16" x14ac:dyDescent="0.35">
      <c r="A157" s="64"/>
      <c r="B157" s="220" t="s">
        <v>378</v>
      </c>
      <c r="C157" s="221"/>
      <c r="D157" s="221"/>
      <c r="E157" s="221"/>
      <c r="F157" s="221"/>
      <c r="G157" s="221"/>
      <c r="H157" s="82"/>
      <c r="I157" s="82"/>
      <c r="J157" s="64"/>
      <c r="M157" s="63"/>
      <c r="N157" s="44"/>
      <c r="O157" s="44"/>
      <c r="P157" s="63"/>
    </row>
    <row r="158" spans="1:16" x14ac:dyDescent="0.35">
      <c r="A158" s="64"/>
      <c r="B158" s="64"/>
      <c r="C158" s="213"/>
      <c r="D158" s="214"/>
      <c r="E158" s="214"/>
      <c r="F158" s="214"/>
      <c r="G158" s="215"/>
      <c r="H158" s="64"/>
      <c r="I158" s="64"/>
      <c r="J158" s="64"/>
      <c r="L158" s="1" t="str">
        <f>IF(C158="yes",2,IF(C158="no",1,IF(L152=0,0,"")))</f>
        <v/>
      </c>
      <c r="M158" s="63"/>
      <c r="N158" s="44"/>
      <c r="O158" s="138"/>
      <c r="P158" s="63"/>
    </row>
    <row r="159" spans="1:16" x14ac:dyDescent="0.35">
      <c r="A159" s="64"/>
      <c r="B159" s="64"/>
      <c r="C159" s="64"/>
      <c r="D159" s="64"/>
      <c r="E159" s="64"/>
      <c r="F159" s="64"/>
      <c r="G159" s="64"/>
      <c r="H159" s="64"/>
      <c r="I159" s="64"/>
      <c r="J159" s="64"/>
      <c r="L159" s="21">
        <f>IF(C152="",20,((L152*L155)*L158))</f>
        <v>20</v>
      </c>
      <c r="M159" s="63"/>
      <c r="N159" s="158"/>
      <c r="O159" s="158"/>
      <c r="P159" s="63"/>
    </row>
    <row r="160" spans="1:16" x14ac:dyDescent="0.35">
      <c r="A160" s="64"/>
      <c r="B160" s="82" t="s">
        <v>210</v>
      </c>
      <c r="C160" s="82" t="s">
        <v>211</v>
      </c>
      <c r="D160" s="64"/>
      <c r="E160" s="64"/>
      <c r="F160" s="64"/>
      <c r="G160" s="64"/>
      <c r="H160" s="64"/>
      <c r="I160" s="64"/>
      <c r="J160" s="64"/>
      <c r="M160" s="63"/>
      <c r="N160" s="158"/>
      <c r="O160" s="158"/>
      <c r="P160" s="63"/>
    </row>
    <row r="161" spans="1:24" ht="43.5" customHeight="1" x14ac:dyDescent="0.35">
      <c r="A161" s="64"/>
      <c r="B161" s="64"/>
      <c r="C161" s="222"/>
      <c r="D161" s="223"/>
      <c r="E161" s="223"/>
      <c r="F161" s="223"/>
      <c r="G161" s="224"/>
      <c r="H161" s="64"/>
      <c r="I161" s="64"/>
      <c r="J161" s="64"/>
      <c r="L161" s="1">
        <f>IF(C161="",0,1)</f>
        <v>0</v>
      </c>
      <c r="M161" s="63"/>
      <c r="N161" s="158"/>
      <c r="O161" s="158"/>
      <c r="P161" s="63"/>
    </row>
    <row r="162" spans="1:24" ht="15" thickBot="1" x14ac:dyDescent="0.4">
      <c r="A162" s="64"/>
      <c r="B162" s="84"/>
      <c r="C162" s="84"/>
      <c r="D162" s="84"/>
      <c r="E162" s="84"/>
      <c r="F162" s="84"/>
      <c r="G162" s="84"/>
      <c r="H162" s="84"/>
      <c r="I162" s="84"/>
      <c r="J162" s="64"/>
      <c r="M162" s="63"/>
      <c r="N162" s="63"/>
      <c r="O162" s="63"/>
      <c r="P162" s="63"/>
    </row>
    <row r="163" spans="1:24" x14ac:dyDescent="0.35">
      <c r="A163" s="64"/>
      <c r="B163" s="64"/>
      <c r="C163" s="64"/>
      <c r="D163" s="64"/>
      <c r="E163" s="64"/>
      <c r="F163" s="64"/>
      <c r="G163" s="64"/>
      <c r="H163" s="64"/>
      <c r="I163" s="64"/>
      <c r="J163" s="64"/>
      <c r="M163" s="63"/>
      <c r="N163" s="69" t="s">
        <v>193</v>
      </c>
      <c r="O163" s="63"/>
      <c r="P163" s="63"/>
    </row>
    <row r="164" spans="1:24" ht="18.5" x14ac:dyDescent="0.45">
      <c r="A164" s="64"/>
      <c r="B164" s="65" t="s">
        <v>20</v>
      </c>
      <c r="C164" s="64"/>
      <c r="D164" s="64"/>
      <c r="E164" s="64"/>
      <c r="F164" s="64"/>
      <c r="G164" s="64"/>
      <c r="H164" s="64"/>
      <c r="I164" s="64"/>
      <c r="J164" s="64"/>
      <c r="L164" s="21"/>
      <c r="M164" s="63"/>
      <c r="N164" s="226" t="s">
        <v>458</v>
      </c>
      <c r="O164" s="226"/>
      <c r="P164" s="63"/>
    </row>
    <row r="165" spans="1:24" ht="94" customHeight="1" x14ac:dyDescent="0.35">
      <c r="A165" s="64"/>
      <c r="B165" s="216" t="s">
        <v>457</v>
      </c>
      <c r="C165" s="216"/>
      <c r="D165" s="216"/>
      <c r="E165" s="216"/>
      <c r="F165" s="216"/>
      <c r="G165" s="216"/>
      <c r="H165" s="216"/>
      <c r="I165" s="216"/>
      <c r="J165" s="64"/>
      <c r="M165" s="63"/>
      <c r="N165" s="226"/>
      <c r="O165" s="226"/>
      <c r="P165" s="63"/>
      <c r="R165" s="21"/>
      <c r="V165" s="156"/>
      <c r="W165" s="156"/>
    </row>
    <row r="166" spans="1:24" x14ac:dyDescent="0.35">
      <c r="A166" s="64"/>
      <c r="B166" s="211" t="s">
        <v>169</v>
      </c>
      <c r="C166" s="211"/>
      <c r="D166" s="235" t="s">
        <v>203</v>
      </c>
      <c r="E166" s="235"/>
      <c r="F166" s="64"/>
      <c r="G166" s="64"/>
      <c r="H166" s="64"/>
      <c r="I166" s="64"/>
      <c r="J166" s="64"/>
      <c r="M166" s="63"/>
      <c r="N166" s="226"/>
      <c r="O166" s="226"/>
      <c r="P166" s="63"/>
      <c r="R166" s="205"/>
      <c r="S166" s="205"/>
      <c r="T166" s="205"/>
      <c r="U166" s="155"/>
      <c r="V166" s="140"/>
      <c r="W166" s="140"/>
      <c r="X166" s="140"/>
    </row>
    <row r="167" spans="1:24" x14ac:dyDescent="0.35">
      <c r="A167" s="64"/>
      <c r="B167" s="64"/>
      <c r="C167" s="64"/>
      <c r="D167" s="64"/>
      <c r="E167" s="64"/>
      <c r="F167" s="64"/>
      <c r="G167" s="64"/>
      <c r="H167" s="64"/>
      <c r="I167" s="64"/>
      <c r="J167" s="64"/>
      <c r="M167" s="63"/>
      <c r="N167" s="103" t="s">
        <v>447</v>
      </c>
      <c r="O167" s="44"/>
      <c r="P167" s="63"/>
      <c r="R167" s="206"/>
      <c r="S167" s="206"/>
      <c r="T167" s="206"/>
      <c r="U167" s="157"/>
    </row>
    <row r="168" spans="1:24" x14ac:dyDescent="0.35">
      <c r="A168" s="64"/>
      <c r="B168" s="212" t="s">
        <v>303</v>
      </c>
      <c r="C168" s="212"/>
      <c r="D168" s="212"/>
      <c r="E168" s="212"/>
      <c r="F168" s="212"/>
      <c r="G168" s="212"/>
      <c r="H168" s="212"/>
      <c r="I168" s="212"/>
      <c r="J168" s="64"/>
      <c r="M168" s="63"/>
      <c r="N168" s="44"/>
      <c r="O168" s="44"/>
      <c r="P168" s="63"/>
      <c r="U168" s="141"/>
      <c r="V168" s="141"/>
    </row>
    <row r="169" spans="1:24" x14ac:dyDescent="0.35">
      <c r="A169" s="64"/>
      <c r="B169" s="64"/>
      <c r="C169" s="213"/>
      <c r="D169" s="214"/>
      <c r="E169" s="214"/>
      <c r="F169" s="214"/>
      <c r="G169" s="215"/>
      <c r="H169" s="64"/>
      <c r="I169" s="64"/>
      <c r="J169" s="64"/>
      <c r="L169" s="1">
        <f>IF(C169="significantly reduce overall quantities of waste",2, IF(C169="slightly reduce overall quantities of waste",1, IF(C169="not applicable/no impact",0, IF(C169="slightly increase overall quantities of waste", -1, IF(C169="significantly increase overall quantities of waste", -2, IF(C169="",20,""))))))</f>
        <v>20</v>
      </c>
      <c r="M169" s="63"/>
      <c r="N169" s="57" t="s">
        <v>603</v>
      </c>
      <c r="O169" s="57" t="s">
        <v>604</v>
      </c>
      <c r="P169" s="63"/>
    </row>
    <row r="170" spans="1:24" x14ac:dyDescent="0.35">
      <c r="A170" s="64"/>
      <c r="B170" s="64"/>
      <c r="C170" s="64"/>
      <c r="D170" s="64"/>
      <c r="E170" s="64"/>
      <c r="F170" s="64"/>
      <c r="G170" s="64"/>
      <c r="H170" s="64"/>
      <c r="I170" s="64"/>
      <c r="J170" s="64"/>
      <c r="M170" s="63"/>
      <c r="N170" s="44" t="s">
        <v>560</v>
      </c>
      <c r="O170" s="44" t="s">
        <v>607</v>
      </c>
      <c r="P170" s="63"/>
    </row>
    <row r="171" spans="1:24" x14ac:dyDescent="0.35">
      <c r="A171" s="64"/>
      <c r="B171" s="82" t="s">
        <v>171</v>
      </c>
      <c r="C171" s="64"/>
      <c r="D171" s="64"/>
      <c r="E171" s="64"/>
      <c r="F171" s="64"/>
      <c r="G171" s="64"/>
      <c r="H171" s="64"/>
      <c r="I171" s="64"/>
      <c r="J171" s="64"/>
      <c r="M171" s="63"/>
      <c r="N171" s="44" t="s">
        <v>605</v>
      </c>
      <c r="O171" s="44" t="s">
        <v>608</v>
      </c>
      <c r="P171" s="63"/>
    </row>
    <row r="172" spans="1:24" x14ac:dyDescent="0.35">
      <c r="A172" s="64"/>
      <c r="B172" s="83"/>
      <c r="C172" s="217"/>
      <c r="D172" s="218"/>
      <c r="E172" s="218"/>
      <c r="F172" s="218"/>
      <c r="G172" s="219"/>
      <c r="H172" s="83"/>
      <c r="I172" s="83"/>
      <c r="J172" s="64"/>
      <c r="L172" s="1" t="str">
        <f>IF(C172="yes",2,IF(C172="no",1,IF(L169=0,0,"")))</f>
        <v/>
      </c>
      <c r="M172" s="63"/>
      <c r="N172" s="44" t="s">
        <v>606</v>
      </c>
      <c r="O172" s="44" t="s">
        <v>609</v>
      </c>
      <c r="P172" s="63"/>
    </row>
    <row r="173" spans="1:24" x14ac:dyDescent="0.35">
      <c r="A173" s="64"/>
      <c r="B173" s="64"/>
      <c r="C173" s="64"/>
      <c r="D173" s="64"/>
      <c r="E173" s="64"/>
      <c r="F173" s="64"/>
      <c r="G173" s="64"/>
      <c r="H173" s="64"/>
      <c r="I173" s="64"/>
      <c r="J173" s="64"/>
      <c r="M173" s="63"/>
      <c r="P173" s="63"/>
    </row>
    <row r="174" spans="1:24" x14ac:dyDescent="0.35">
      <c r="A174" s="64"/>
      <c r="B174" s="220" t="s">
        <v>379</v>
      </c>
      <c r="C174" s="221"/>
      <c r="D174" s="221"/>
      <c r="E174" s="221"/>
      <c r="F174" s="221"/>
      <c r="G174" s="221"/>
      <c r="H174" s="82"/>
      <c r="I174" s="82"/>
      <c r="J174" s="64"/>
      <c r="M174" s="63"/>
      <c r="N174" s="138"/>
      <c r="O174" s="138"/>
      <c r="P174" s="63"/>
    </row>
    <row r="175" spans="1:24" x14ac:dyDescent="0.35">
      <c r="A175" s="64"/>
      <c r="B175" s="64"/>
      <c r="C175" s="213"/>
      <c r="D175" s="214"/>
      <c r="E175" s="214"/>
      <c r="F175" s="214"/>
      <c r="G175" s="215"/>
      <c r="H175" s="64"/>
      <c r="I175" s="64"/>
      <c r="J175" s="64"/>
      <c r="L175" s="1" t="str">
        <f>IF(C175="yes",2,IF(C175="no",1,IF(L169=0,0,"")))</f>
        <v/>
      </c>
      <c r="M175" s="63"/>
      <c r="N175" s="44"/>
      <c r="O175" s="44"/>
      <c r="P175" s="63"/>
    </row>
    <row r="176" spans="1:24" x14ac:dyDescent="0.35">
      <c r="A176" s="64"/>
      <c r="B176" s="64"/>
      <c r="C176" s="64"/>
      <c r="D176" s="64"/>
      <c r="E176" s="64"/>
      <c r="F176" s="64"/>
      <c r="G176" s="64"/>
      <c r="H176" s="64"/>
      <c r="I176" s="64"/>
      <c r="J176" s="64"/>
      <c r="L176" s="21">
        <f>IF(C169="",20,((L169*L172)*L175))</f>
        <v>20</v>
      </c>
      <c r="M176" s="63"/>
      <c r="N176" s="229"/>
      <c r="O176" s="229"/>
      <c r="P176" s="63"/>
    </row>
    <row r="177" spans="1:16" x14ac:dyDescent="0.35">
      <c r="A177" s="64"/>
      <c r="B177" s="82" t="s">
        <v>210</v>
      </c>
      <c r="C177" s="82" t="s">
        <v>211</v>
      </c>
      <c r="D177" s="64"/>
      <c r="E177" s="64"/>
      <c r="F177" s="64"/>
      <c r="G177" s="64"/>
      <c r="H177" s="64"/>
      <c r="I177" s="64"/>
      <c r="J177" s="64"/>
      <c r="M177" s="63"/>
      <c r="N177" s="229"/>
      <c r="O177" s="229"/>
      <c r="P177" s="63"/>
    </row>
    <row r="178" spans="1:16" ht="44.15" customHeight="1" x14ac:dyDescent="0.35">
      <c r="A178" s="64"/>
      <c r="B178" s="64"/>
      <c r="C178" s="207"/>
      <c r="D178" s="208"/>
      <c r="E178" s="208"/>
      <c r="F178" s="208"/>
      <c r="G178" s="209"/>
      <c r="H178" s="64"/>
      <c r="I178" s="64"/>
      <c r="J178" s="64"/>
      <c r="L178" s="1">
        <f>IF(C178="",0,1)</f>
        <v>0</v>
      </c>
      <c r="M178" s="63"/>
      <c r="N178" s="229"/>
      <c r="O178" s="229"/>
      <c r="P178" s="63"/>
    </row>
    <row r="179" spans="1:16" ht="15" thickBot="1" x14ac:dyDescent="0.4">
      <c r="A179" s="64"/>
      <c r="B179" s="84"/>
      <c r="C179" s="84"/>
      <c r="D179" s="84"/>
      <c r="E179" s="84"/>
      <c r="F179" s="84"/>
      <c r="G179" s="84"/>
      <c r="H179" s="84"/>
      <c r="I179" s="84"/>
      <c r="J179" s="64"/>
      <c r="M179" s="63"/>
      <c r="N179" s="63"/>
      <c r="O179" s="63"/>
      <c r="P179" s="63"/>
    </row>
    <row r="180" spans="1:16" x14ac:dyDescent="0.35">
      <c r="A180" s="64"/>
      <c r="B180" s="64"/>
      <c r="C180" s="64"/>
      <c r="D180" s="64"/>
      <c r="E180" s="64"/>
      <c r="F180" s="64"/>
      <c r="G180" s="64"/>
      <c r="H180" s="64"/>
      <c r="I180" s="64"/>
      <c r="J180" s="64"/>
      <c r="M180" s="63"/>
      <c r="P180" s="63"/>
    </row>
    <row r="181" spans="1:16" ht="15.5" x14ac:dyDescent="0.35">
      <c r="A181" s="64"/>
      <c r="B181" s="113" t="s">
        <v>304</v>
      </c>
      <c r="C181" s="64"/>
      <c r="D181" s="64"/>
      <c r="E181" s="64"/>
      <c r="F181" s="64"/>
      <c r="G181" s="64"/>
      <c r="H181" s="64"/>
      <c r="I181" s="64"/>
      <c r="J181" s="64"/>
      <c r="P181" s="63"/>
    </row>
    <row r="182" spans="1:16" x14ac:dyDescent="0.35">
      <c r="A182" s="64"/>
      <c r="B182" s="64"/>
      <c r="C182" s="64"/>
      <c r="D182" s="64"/>
      <c r="E182" s="64"/>
      <c r="F182" s="64"/>
      <c r="G182" s="64"/>
      <c r="H182" s="64"/>
      <c r="I182" s="64"/>
      <c r="J182" s="64"/>
    </row>
    <row r="183" spans="1:16" x14ac:dyDescent="0.35">
      <c r="A183" s="64"/>
      <c r="B183" s="64"/>
      <c r="C183" s="64"/>
      <c r="D183" s="64"/>
      <c r="E183" s="64"/>
      <c r="F183" s="64"/>
      <c r="G183" s="64"/>
      <c r="H183" s="64"/>
      <c r="I183" s="64"/>
      <c r="J183" s="64"/>
    </row>
  </sheetData>
  <mergeCells count="109">
    <mergeCell ref="N127:O128"/>
    <mergeCell ref="N164:O166"/>
    <mergeCell ref="N176:O178"/>
    <mergeCell ref="N122:O124"/>
    <mergeCell ref="N139:O141"/>
    <mergeCell ref="N61:O61"/>
    <mergeCell ref="N93:O95"/>
    <mergeCell ref="N110:O111"/>
    <mergeCell ref="N88:O90"/>
    <mergeCell ref="N105:O107"/>
    <mergeCell ref="C155:G155"/>
    <mergeCell ref="B157:G157"/>
    <mergeCell ref="C158:G158"/>
    <mergeCell ref="C161:G161"/>
    <mergeCell ref="B165:I165"/>
    <mergeCell ref="B166:C166"/>
    <mergeCell ref="D166:E166"/>
    <mergeCell ref="C178:G178"/>
    <mergeCell ref="B168:I168"/>
    <mergeCell ref="C169:G169"/>
    <mergeCell ref="C172:G172"/>
    <mergeCell ref="B174:G174"/>
    <mergeCell ref="C175:G175"/>
    <mergeCell ref="C141:G141"/>
    <mergeCell ref="B148:I148"/>
    <mergeCell ref="B149:C149"/>
    <mergeCell ref="B151:I151"/>
    <mergeCell ref="C135:G135"/>
    <mergeCell ref="B129:C129"/>
    <mergeCell ref="B131:I131"/>
    <mergeCell ref="C132:G132"/>
    <mergeCell ref="C152:G152"/>
    <mergeCell ref="B78:C78"/>
    <mergeCell ref="B80:I80"/>
    <mergeCell ref="B86:G86"/>
    <mergeCell ref="C81:G81"/>
    <mergeCell ref="C84:G84"/>
    <mergeCell ref="C98:G98"/>
    <mergeCell ref="C39:G39"/>
    <mergeCell ref="N51:O53"/>
    <mergeCell ref="C50:G50"/>
    <mergeCell ref="B52:G52"/>
    <mergeCell ref="N68:O70"/>
    <mergeCell ref="C47:G47"/>
    <mergeCell ref="B61:C61"/>
    <mergeCell ref="B46:I46"/>
    <mergeCell ref="C70:G70"/>
    <mergeCell ref="C53:G53"/>
    <mergeCell ref="B60:I60"/>
    <mergeCell ref="B63:I63"/>
    <mergeCell ref="C64:G64"/>
    <mergeCell ref="C67:G67"/>
    <mergeCell ref="B69:G69"/>
    <mergeCell ref="C56:G56"/>
    <mergeCell ref="N44:O44"/>
    <mergeCell ref="N59:O60"/>
    <mergeCell ref="N2:O2"/>
    <mergeCell ref="B3:I4"/>
    <mergeCell ref="B9:I9"/>
    <mergeCell ref="B12:G12"/>
    <mergeCell ref="C19:G19"/>
    <mergeCell ref="B10:D10"/>
    <mergeCell ref="C13:G13"/>
    <mergeCell ref="C16:G16"/>
    <mergeCell ref="B18:G18"/>
    <mergeCell ref="C22:G22"/>
    <mergeCell ref="B44:C44"/>
    <mergeCell ref="B26:I26"/>
    <mergeCell ref="B29:I29"/>
    <mergeCell ref="N9:O9"/>
    <mergeCell ref="N11:O11"/>
    <mergeCell ref="B77:I77"/>
    <mergeCell ref="N27:O27"/>
    <mergeCell ref="N43:O43"/>
    <mergeCell ref="N26:O26"/>
    <mergeCell ref="C36:G36"/>
    <mergeCell ref="B43:I43"/>
    <mergeCell ref="D27:E27"/>
    <mergeCell ref="B27:C27"/>
    <mergeCell ref="C73:G73"/>
    <mergeCell ref="C30:G30"/>
    <mergeCell ref="C33:G33"/>
    <mergeCell ref="B35:G35"/>
    <mergeCell ref="N38:O38"/>
    <mergeCell ref="N77:O77"/>
    <mergeCell ref="R166:T166"/>
    <mergeCell ref="R167:T167"/>
    <mergeCell ref="C90:G90"/>
    <mergeCell ref="B94:I94"/>
    <mergeCell ref="B95:C95"/>
    <mergeCell ref="B97:I97"/>
    <mergeCell ref="C87:G87"/>
    <mergeCell ref="C104:G104"/>
    <mergeCell ref="C107:G107"/>
    <mergeCell ref="B111:I111"/>
    <mergeCell ref="B112:C112"/>
    <mergeCell ref="B114:I114"/>
    <mergeCell ref="C115:G115"/>
    <mergeCell ref="C118:G118"/>
    <mergeCell ref="B120:G120"/>
    <mergeCell ref="C121:G121"/>
    <mergeCell ref="C124:G124"/>
    <mergeCell ref="B128:I128"/>
    <mergeCell ref="N147:O148"/>
    <mergeCell ref="C101:G101"/>
    <mergeCell ref="B103:G103"/>
    <mergeCell ref="B137:G137"/>
    <mergeCell ref="C138:G138"/>
    <mergeCell ref="C144:G144"/>
  </mergeCells>
  <conditionalFormatting sqref="B98">
    <cfRule type="containsText" dxfId="91" priority="31" operator="containsText" text="&quot;&quot;">
      <formula>NOT(ISERROR(SEARCH("""""",B98)))</formula>
    </cfRule>
    <cfRule type="expression" dxfId="90" priority="30">
      <formula>""</formula>
    </cfRule>
  </conditionalFormatting>
  <conditionalFormatting sqref="B13:C13">
    <cfRule type="containsText" dxfId="89" priority="45" operator="containsText" text="&quot;&quot;">
      <formula>NOT(ISERROR(SEARCH("""""",B13)))</formula>
    </cfRule>
    <cfRule type="expression" dxfId="88" priority="44">
      <formula>""</formula>
    </cfRule>
  </conditionalFormatting>
  <conditionalFormatting sqref="B30:C30">
    <cfRule type="containsText" dxfId="87" priority="43" operator="containsText" text="&quot;&quot;">
      <formula>NOT(ISERROR(SEARCH("""""",B30)))</formula>
    </cfRule>
    <cfRule type="expression" dxfId="86" priority="42">
      <formula>""</formula>
    </cfRule>
  </conditionalFormatting>
  <conditionalFormatting sqref="B47:C47">
    <cfRule type="containsText" dxfId="85" priority="41" operator="containsText" text="&quot;&quot;">
      <formula>NOT(ISERROR(SEARCH("""""",B47)))</formula>
    </cfRule>
    <cfRule type="expression" dxfId="84" priority="40">
      <formula>""</formula>
    </cfRule>
  </conditionalFormatting>
  <conditionalFormatting sqref="B64:C64">
    <cfRule type="containsText" dxfId="83" priority="39" operator="containsText" text="&quot;&quot;">
      <formula>NOT(ISERROR(SEARCH("""""",B64)))</formula>
    </cfRule>
    <cfRule type="expression" dxfId="82" priority="38">
      <formula>""</formula>
    </cfRule>
  </conditionalFormatting>
  <conditionalFormatting sqref="B81:C81">
    <cfRule type="containsText" dxfId="81" priority="33" operator="containsText" text="&quot;&quot;">
      <formula>NOT(ISERROR(SEARCH("""""",B81)))</formula>
    </cfRule>
    <cfRule type="expression" dxfId="80" priority="32">
      <formula>""</formula>
    </cfRule>
  </conditionalFormatting>
  <conditionalFormatting sqref="B115:C115">
    <cfRule type="containsText" dxfId="79" priority="29" operator="containsText" text="&quot;&quot;">
      <formula>NOT(ISERROR(SEARCH("""""",B115)))</formula>
    </cfRule>
    <cfRule type="expression" dxfId="78" priority="28">
      <formula>""</formula>
    </cfRule>
  </conditionalFormatting>
  <conditionalFormatting sqref="B132:C132">
    <cfRule type="containsText" dxfId="77" priority="27" operator="containsText" text="&quot;&quot;">
      <formula>NOT(ISERROR(SEARCH("""""",B132)))</formula>
    </cfRule>
    <cfRule type="expression" dxfId="76" priority="26">
      <formula>""</formula>
    </cfRule>
  </conditionalFormatting>
  <conditionalFormatting sqref="B152:C152">
    <cfRule type="containsText" dxfId="75" priority="25" operator="containsText" text="&quot;&quot;">
      <formula>NOT(ISERROR(SEARCH("""""",B152)))</formula>
    </cfRule>
    <cfRule type="expression" dxfId="74" priority="24">
      <formula>""</formula>
    </cfRule>
  </conditionalFormatting>
  <conditionalFormatting sqref="B169:C169">
    <cfRule type="expression" dxfId="73" priority="22">
      <formula>""</formula>
    </cfRule>
    <cfRule type="containsText" dxfId="72" priority="23" operator="containsText" text="&quot;&quot;">
      <formula>NOT(ISERROR(SEARCH("""""",B169)))</formula>
    </cfRule>
  </conditionalFormatting>
  <conditionalFormatting sqref="C16:G16">
    <cfRule type="expression" dxfId="71" priority="16">
      <formula>"IF(C12=""Not applicable/No impact"")"</formula>
    </cfRule>
    <cfRule type="expression" dxfId="70" priority="13">
      <formula>"IF($C$12=""Not applicable/No Impact"")"</formula>
    </cfRule>
    <cfRule type="expression" dxfId="69" priority="12">
      <formula>$C$13="Not applicable/No Impact"</formula>
    </cfRule>
  </conditionalFormatting>
  <conditionalFormatting sqref="C19:G19">
    <cfRule type="expression" dxfId="68" priority="11">
      <formula>$C$13="Not applicable/No Impact"</formula>
    </cfRule>
  </conditionalFormatting>
  <conditionalFormatting sqref="C22:G22">
    <cfRule type="expression" dxfId="67" priority="21">
      <formula>"IF(C12=""not applicable/no impact"""</formula>
    </cfRule>
    <cfRule type="colorScale" priority="20">
      <colorScale>
        <cfvo type="min"/>
        <cfvo type="max"/>
        <color theme="2" tint="-0.249977111117893"/>
        <color theme="2" tint="-0.249977111117893"/>
      </colorScale>
    </cfRule>
    <cfRule type="expression" dxfId="66" priority="19">
      <formula>IF(C13="Not applicable/No Impact",)</formula>
    </cfRule>
  </conditionalFormatting>
  <conditionalFormatting sqref="C33:G33">
    <cfRule type="expression" dxfId="65" priority="10">
      <formula>$C$30="Not applicable/No Impact"</formula>
    </cfRule>
  </conditionalFormatting>
  <conditionalFormatting sqref="C36:G36">
    <cfRule type="expression" dxfId="64" priority="9">
      <formula>$C$30="Not applicable/No Impact"</formula>
    </cfRule>
  </conditionalFormatting>
  <conditionalFormatting sqref="C50:G50 C53:G53">
    <cfRule type="expression" dxfId="63" priority="8">
      <formula>$C$47="Not applicable/No Impact"</formula>
    </cfRule>
  </conditionalFormatting>
  <conditionalFormatting sqref="C67:G67 C70:G70">
    <cfRule type="expression" dxfId="62" priority="7">
      <formula>$C$64="Not applicable/No Impact"</formula>
    </cfRule>
  </conditionalFormatting>
  <conditionalFormatting sqref="C84:G84 C87:G87">
    <cfRule type="expression" dxfId="61" priority="6">
      <formula>$C$81="Not applicable/No Impact"</formula>
    </cfRule>
  </conditionalFormatting>
  <conditionalFormatting sqref="C101:G101 C104:G104">
    <cfRule type="expression" dxfId="60" priority="5">
      <formula>$C$98="Not applicable/No Impact"</formula>
    </cfRule>
  </conditionalFormatting>
  <conditionalFormatting sqref="C118:G118 C121:G121">
    <cfRule type="expression" dxfId="59" priority="4">
      <formula>$C$115="Not applicable/No Impact"</formula>
    </cfRule>
  </conditionalFormatting>
  <conditionalFormatting sqref="C135:G135 C138:G138">
    <cfRule type="expression" dxfId="58" priority="3">
      <formula>$C$132="Not applicable/No Impact"</formula>
    </cfRule>
  </conditionalFormatting>
  <conditionalFormatting sqref="C155:G155 C158:G158">
    <cfRule type="expression" dxfId="57" priority="2">
      <formula>$C$152="Not applicable"</formula>
    </cfRule>
  </conditionalFormatting>
  <conditionalFormatting sqref="C172:G172 C175:G175">
    <cfRule type="expression" dxfId="56" priority="1">
      <formula>$C$169="Not applicable/No Impact"</formula>
    </cfRule>
  </conditionalFormatting>
  <dataValidations count="1">
    <dataValidation errorStyle="warning" showInputMessage="1" showErrorMessage="1" error="You must select an option for this question" sqref="B13 B30 B47 B64 B81 B98 B115 B132 B152 B169" xr:uid="{00000000-0002-0000-0200-000000000000}"/>
  </dataValidations>
  <pageMargins left="0.7" right="0.7" top="0.75" bottom="0.75" header="0.3" footer="0.3"/>
  <pageSetup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1000000}">
          <x14:formula1>
            <xm:f>'Drop downs'!$G$7:$G$8</xm:f>
          </x14:formula1>
          <xm:sqref>C33 C19 C16 C36 C50 C53 C67 C70 C84 C87 C101 C104 C118 C121 C135 C138 C155 C158 C172 C175</xm:sqref>
        </x14:dataValidation>
        <x14:dataValidation type="list" errorStyle="warning" showInputMessage="1" showErrorMessage="1" error="You must select an option for this question" xr:uid="{00000000-0002-0000-0200-000002000000}">
          <x14:formula1>
            <xm:f>'Drop downs'!$I$15:$I$19</xm:f>
          </x14:formula1>
          <xm:sqref>C30:G30</xm:sqref>
        </x14:dataValidation>
        <x14:dataValidation type="list" errorStyle="warning" showInputMessage="1" showErrorMessage="1" error="You must select an option for this question" xr:uid="{00000000-0002-0000-0200-000003000000}">
          <x14:formula1>
            <xm:f>'Drop downs'!$I$22:$I$26</xm:f>
          </x14:formula1>
          <xm:sqref>C47:G47</xm:sqref>
        </x14:dataValidation>
        <x14:dataValidation type="list" errorStyle="warning" showInputMessage="1" showErrorMessage="1" error="You must select an option for this question" xr:uid="{00000000-0002-0000-0200-000004000000}">
          <x14:formula1>
            <xm:f>'Drop downs'!$I$29:$I$33</xm:f>
          </x14:formula1>
          <xm:sqref>C64:G64</xm:sqref>
        </x14:dataValidation>
        <x14:dataValidation type="list" errorStyle="warning" showInputMessage="1" showErrorMessage="1" error="You must select an option for this question" xr:uid="{00000000-0002-0000-0200-000005000000}">
          <x14:formula1>
            <xm:f>'Drop downs'!$I$36:$I$40</xm:f>
          </x14:formula1>
          <xm:sqref>C81:G81</xm:sqref>
        </x14:dataValidation>
        <x14:dataValidation type="list" errorStyle="warning" showInputMessage="1" showErrorMessage="1" error="You must select an option for this question" xr:uid="{00000000-0002-0000-0200-000006000000}">
          <x14:formula1>
            <xm:f>'Drop downs'!$I$43:$I$47</xm:f>
          </x14:formula1>
          <xm:sqref>C98:G98</xm:sqref>
        </x14:dataValidation>
        <x14:dataValidation type="list" errorStyle="warning" showInputMessage="1" showErrorMessage="1" error="You must select an option for this question" xr:uid="{00000000-0002-0000-0200-000007000000}">
          <x14:formula1>
            <xm:f>'Drop downs'!$I$50:$I$54</xm:f>
          </x14:formula1>
          <xm:sqref>C115:G115</xm:sqref>
        </x14:dataValidation>
        <x14:dataValidation type="list" errorStyle="warning" showInputMessage="1" showErrorMessage="1" error="You must select an option for this question" xr:uid="{00000000-0002-0000-0200-000008000000}">
          <x14:formula1>
            <xm:f>'Drop downs'!$I$57:$I$61</xm:f>
          </x14:formula1>
          <xm:sqref>C132:G132</xm:sqref>
        </x14:dataValidation>
        <x14:dataValidation type="list" allowBlank="1" showInputMessage="1" showErrorMessage="1" xr:uid="{00000000-0002-0000-0200-000009000000}">
          <x14:formula1>
            <xm:f>'Drop downs'!$M$57:$M$59</xm:f>
          </x14:formula1>
          <xm:sqref>C141:G141</xm:sqref>
        </x14:dataValidation>
        <x14:dataValidation type="list" errorStyle="warning" showInputMessage="1" showErrorMessage="1" error="You must select an option for this question" xr:uid="{00000000-0002-0000-0200-00000A000000}">
          <x14:formula1>
            <xm:f>'Drop downs'!$I$64:$I$68</xm:f>
          </x14:formula1>
          <xm:sqref>C152:G152</xm:sqref>
        </x14:dataValidation>
        <x14:dataValidation type="list" errorStyle="warning" showInputMessage="1" showErrorMessage="1" error="You must select an option for this question" xr:uid="{00000000-0002-0000-0200-00000B000000}">
          <x14:formula1>
            <xm:f>'Drop downs'!$I$71:$I$75</xm:f>
          </x14:formula1>
          <xm:sqref>C169:G169</xm:sqref>
        </x14:dataValidation>
        <x14:dataValidation type="list" errorStyle="warning" showInputMessage="1" error="You must select an option for this question" xr:uid="{00000000-0002-0000-0200-00000C000000}">
          <x14:formula1>
            <xm:f>'Drop downs'!$N$15:$N$19</xm:f>
          </x14:formula1>
          <xm:sqref>C13:G13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W201"/>
  <sheetViews>
    <sheetView topLeftCell="A201" zoomScale="93" zoomScaleNormal="100" workbookViewId="0">
      <selection activeCell="C160" sqref="C160:G160"/>
    </sheetView>
  </sheetViews>
  <sheetFormatPr defaultRowHeight="14.5" x14ac:dyDescent="0.35"/>
  <cols>
    <col min="1" max="1" width="5.81640625" style="63" customWidth="1"/>
    <col min="2" max="2" width="6" customWidth="1"/>
    <col min="4" max="4" width="12.7265625" customWidth="1"/>
    <col min="5" max="5" width="13.26953125" customWidth="1"/>
    <col min="6" max="6" width="17.7265625" customWidth="1"/>
    <col min="7" max="7" width="20.81640625" customWidth="1"/>
    <col min="8" max="8" width="7.26953125" customWidth="1"/>
    <col min="9" max="9" width="11" customWidth="1"/>
    <col min="10" max="10" width="7.453125" customWidth="1"/>
    <col min="11" max="11" width="2.54296875" hidden="1" customWidth="1"/>
    <col min="12" max="12" width="7.54296875" hidden="1" customWidth="1"/>
    <col min="13" max="13" width="5.1796875" customWidth="1"/>
    <col min="14" max="14" width="43.26953125" customWidth="1"/>
    <col min="15" max="15" width="53.453125" customWidth="1"/>
    <col min="16" max="16" width="2.81640625" customWidth="1"/>
    <col min="17" max="18" width="29.26953125" customWidth="1"/>
    <col min="20" max="20" width="17.54296875" customWidth="1"/>
    <col min="21" max="21" width="10.81640625" customWidth="1"/>
    <col min="23" max="23" width="24.453125" customWidth="1"/>
  </cols>
  <sheetData>
    <row r="1" spans="1:23" x14ac:dyDescent="0.35">
      <c r="A1" s="66"/>
      <c r="B1" s="66"/>
      <c r="C1" s="66"/>
      <c r="D1" s="66"/>
      <c r="E1" s="66"/>
      <c r="F1" s="66"/>
      <c r="G1" s="66"/>
      <c r="H1" s="66"/>
      <c r="I1" s="66"/>
      <c r="J1" s="66"/>
      <c r="M1" s="184"/>
      <c r="N1" s="184"/>
      <c r="O1" s="184"/>
      <c r="P1" s="184"/>
      <c r="Q1" s="184"/>
      <c r="R1" s="184"/>
      <c r="S1" s="184"/>
    </row>
    <row r="2" spans="1:23" ht="21" x14ac:dyDescent="0.5">
      <c r="A2" s="66"/>
      <c r="B2" s="77" t="s">
        <v>177</v>
      </c>
      <c r="C2" s="66"/>
      <c r="D2" s="66"/>
      <c r="E2" s="66"/>
      <c r="F2" s="66"/>
      <c r="G2" s="66"/>
      <c r="H2" s="66"/>
      <c r="I2" s="66"/>
      <c r="J2" s="66"/>
      <c r="L2" s="85" t="s">
        <v>176</v>
      </c>
      <c r="M2" s="63"/>
      <c r="N2" s="230" t="s">
        <v>488</v>
      </c>
      <c r="O2" s="230"/>
      <c r="P2" s="100"/>
      <c r="Q2" s="185" t="s">
        <v>192</v>
      </c>
      <c r="R2" s="101"/>
      <c r="S2" s="63"/>
    </row>
    <row r="3" spans="1:23" ht="14.5" customHeight="1" x14ac:dyDescent="0.35">
      <c r="A3" s="66"/>
      <c r="B3" s="243" t="s">
        <v>223</v>
      </c>
      <c r="C3" s="243"/>
      <c r="D3" s="243"/>
      <c r="E3" s="243"/>
      <c r="F3" s="243"/>
      <c r="G3" s="243"/>
      <c r="H3" s="243"/>
      <c r="I3" s="243"/>
      <c r="J3" s="66"/>
      <c r="L3" s="67"/>
      <c r="M3" s="63"/>
      <c r="N3" s="70"/>
      <c r="O3" s="70"/>
      <c r="P3" s="70"/>
      <c r="Q3" s="70"/>
      <c r="R3" s="70"/>
      <c r="S3" s="63"/>
    </row>
    <row r="4" spans="1:23" ht="14.5" customHeight="1" x14ac:dyDescent="0.35">
      <c r="A4" s="66"/>
      <c r="B4" s="243"/>
      <c r="C4" s="243"/>
      <c r="D4" s="243"/>
      <c r="E4" s="243"/>
      <c r="F4" s="243"/>
      <c r="G4" s="243"/>
      <c r="H4" s="243"/>
      <c r="I4" s="243"/>
      <c r="J4" s="66"/>
      <c r="L4" s="67"/>
      <c r="M4" s="63"/>
      <c r="N4" s="70"/>
      <c r="O4" s="70"/>
      <c r="P4" s="70"/>
      <c r="Q4" s="70"/>
      <c r="R4" s="70"/>
      <c r="S4" s="63"/>
    </row>
    <row r="5" spans="1:23" ht="14.5" customHeight="1" x14ac:dyDescent="0.35">
      <c r="A5" s="66"/>
      <c r="B5" s="78"/>
      <c r="C5" s="78"/>
      <c r="D5" s="78"/>
      <c r="E5" s="78"/>
      <c r="F5" s="78"/>
      <c r="G5" s="78"/>
      <c r="H5" s="78"/>
      <c r="I5" s="78"/>
      <c r="J5" s="66"/>
      <c r="L5" s="67"/>
      <c r="M5" s="63"/>
      <c r="N5" s="70"/>
      <c r="O5" s="70"/>
      <c r="P5" s="70"/>
      <c r="Q5" s="70"/>
      <c r="R5" s="70"/>
      <c r="S5" s="63"/>
    </row>
    <row r="6" spans="1:23" ht="14.5" customHeight="1" x14ac:dyDescent="0.35">
      <c r="A6" s="66"/>
      <c r="B6" s="76"/>
      <c r="C6" s="78"/>
      <c r="D6" s="78"/>
      <c r="E6" s="78"/>
      <c r="F6" s="78"/>
      <c r="G6" s="78"/>
      <c r="H6" s="78"/>
      <c r="I6" s="78"/>
      <c r="J6" s="66"/>
      <c r="L6" s="67"/>
      <c r="M6" s="63"/>
      <c r="N6" s="70"/>
      <c r="O6" s="70"/>
      <c r="P6" s="70"/>
      <c r="Q6" s="70"/>
      <c r="R6" s="70"/>
      <c r="S6" s="63"/>
    </row>
    <row r="7" spans="1:23" x14ac:dyDescent="0.35">
      <c r="A7" s="66"/>
      <c r="B7" s="66"/>
      <c r="C7" s="66"/>
      <c r="D7" s="66"/>
      <c r="E7" s="66"/>
      <c r="F7" s="66"/>
      <c r="G7" s="66"/>
      <c r="H7" s="66"/>
      <c r="I7" s="66"/>
      <c r="J7" s="66"/>
      <c r="L7" s="63"/>
      <c r="M7" s="63"/>
      <c r="N7" s="63"/>
      <c r="O7" s="63"/>
      <c r="P7" s="63"/>
      <c r="Q7" s="63"/>
      <c r="R7" s="63"/>
      <c r="S7" s="63"/>
    </row>
    <row r="8" spans="1:23" ht="18.5" x14ac:dyDescent="0.45">
      <c r="A8" s="66"/>
      <c r="B8" s="72" t="s">
        <v>170</v>
      </c>
      <c r="C8" s="66"/>
      <c r="D8" s="66"/>
      <c r="E8" s="66"/>
      <c r="F8" s="66"/>
      <c r="G8" s="66"/>
      <c r="H8" s="66"/>
      <c r="I8" s="66"/>
      <c r="J8" s="66"/>
      <c r="L8" s="63"/>
      <c r="M8" s="63"/>
      <c r="N8" s="69" t="s">
        <v>193</v>
      </c>
      <c r="O8" s="63"/>
      <c r="P8" s="63"/>
      <c r="Q8" s="63"/>
      <c r="R8" s="63"/>
      <c r="S8" s="63"/>
      <c r="U8" t="s">
        <v>380</v>
      </c>
    </row>
    <row r="9" spans="1:23" ht="64.5" customHeight="1" x14ac:dyDescent="0.35">
      <c r="A9" s="66"/>
      <c r="B9" s="216" t="s">
        <v>461</v>
      </c>
      <c r="C9" s="216"/>
      <c r="D9" s="216"/>
      <c r="E9" s="216"/>
      <c r="F9" s="216"/>
      <c r="G9" s="216"/>
      <c r="H9" s="216"/>
      <c r="I9" s="216"/>
      <c r="J9" s="66"/>
      <c r="L9" s="63" t="s">
        <v>62</v>
      </c>
      <c r="M9" s="63"/>
      <c r="N9" s="255" t="s">
        <v>460</v>
      </c>
      <c r="O9" s="255"/>
      <c r="P9" s="102"/>
      <c r="Q9" s="71"/>
      <c r="R9" s="71"/>
      <c r="S9" s="63"/>
      <c r="U9" t="s">
        <v>381</v>
      </c>
      <c r="V9" t="b">
        <v>0</v>
      </c>
      <c r="W9" s="137" t="e">
        <f>IF(#REF!=TRUE,"Consider for the access and equity question: is the cost prohibitive for most? Are they in accessible locations? Do you need a car to get there?","")</f>
        <v>#REF!</v>
      </c>
    </row>
    <row r="10" spans="1:23" x14ac:dyDescent="0.35">
      <c r="A10" s="66"/>
      <c r="B10" s="246" t="s">
        <v>169</v>
      </c>
      <c r="C10" s="246"/>
      <c r="D10" s="251" t="s">
        <v>203</v>
      </c>
      <c r="E10" s="251"/>
      <c r="F10" s="66"/>
      <c r="G10" s="66"/>
      <c r="H10" s="66"/>
      <c r="I10" s="66"/>
      <c r="J10" s="66"/>
      <c r="L10" s="63"/>
      <c r="M10" s="63"/>
      <c r="N10" s="44"/>
      <c r="O10" s="147" t="str">
        <f>IF(V10=TRUE,"This counts as access to affordable food","")</f>
        <v/>
      </c>
      <c r="P10" s="63"/>
      <c r="Q10" s="71"/>
      <c r="R10" s="71"/>
      <c r="S10" s="63"/>
      <c r="U10" t="s">
        <v>382</v>
      </c>
      <c r="V10" t="b">
        <v>0</v>
      </c>
    </row>
    <row r="11" spans="1:23" x14ac:dyDescent="0.35">
      <c r="A11" s="66"/>
      <c r="B11" s="73"/>
      <c r="C11" s="66"/>
      <c r="D11" s="66"/>
      <c r="E11" s="66"/>
      <c r="F11" s="66"/>
      <c r="G11" s="66"/>
      <c r="H11" s="66"/>
      <c r="I11" s="66"/>
      <c r="J11" s="66"/>
      <c r="L11" s="63"/>
      <c r="M11" s="63"/>
      <c r="N11" s="216" t="s">
        <v>446</v>
      </c>
      <c r="O11" s="216"/>
      <c r="P11" s="69"/>
      <c r="Q11" s="44"/>
      <c r="R11" s="44"/>
      <c r="S11" s="63"/>
      <c r="U11" t="s">
        <v>383</v>
      </c>
      <c r="V11" t="b">
        <v>0</v>
      </c>
    </row>
    <row r="12" spans="1:23" x14ac:dyDescent="0.35">
      <c r="A12" s="66"/>
      <c r="B12" s="244" t="s">
        <v>179</v>
      </c>
      <c r="C12" s="244"/>
      <c r="D12" s="244"/>
      <c r="E12" s="244"/>
      <c r="F12" s="244"/>
      <c r="G12" s="244"/>
      <c r="H12" s="74"/>
      <c r="I12" s="74"/>
      <c r="J12" s="66"/>
      <c r="L12" s="63"/>
      <c r="M12" s="63"/>
      <c r="N12" s="44"/>
      <c r="O12" s="142"/>
      <c r="P12" s="63"/>
      <c r="Q12" s="44"/>
      <c r="R12" s="44"/>
      <c r="S12" s="63"/>
      <c r="U12" t="s">
        <v>384</v>
      </c>
      <c r="V12" t="b">
        <v>0</v>
      </c>
    </row>
    <row r="13" spans="1:23" x14ac:dyDescent="0.35">
      <c r="A13" s="66"/>
      <c r="B13" s="66"/>
      <c r="C13" s="213"/>
      <c r="D13" s="214"/>
      <c r="E13" s="214"/>
      <c r="F13" s="214"/>
      <c r="G13" s="215"/>
      <c r="H13" s="66"/>
      <c r="I13" s="66"/>
      <c r="J13" s="66"/>
      <c r="L13" s="68">
        <f>IF(C13="significantly promote healthy and/or affordable food",2, IF(C13="slightly promote healthy and/or affordable food",1, IF(C13="not applicable/no impact",0, IF(C13="slightly impede healthy and/or affordable food", -1, IF(C13="significantly impede healthy and/or affordable food", -2, IF(C13="",20,""))))))</f>
        <v>20</v>
      </c>
      <c r="M13" s="63"/>
      <c r="N13" s="57" t="s">
        <v>462</v>
      </c>
      <c r="O13" s="162" t="s">
        <v>463</v>
      </c>
      <c r="P13" s="63"/>
      <c r="Q13" s="44"/>
      <c r="R13" s="44"/>
      <c r="S13" s="63"/>
      <c r="U13" t="s">
        <v>385</v>
      </c>
      <c r="V13" t="b">
        <v>0</v>
      </c>
    </row>
    <row r="14" spans="1:23" x14ac:dyDescent="0.35">
      <c r="A14" s="66"/>
      <c r="B14" s="66"/>
      <c r="C14" s="66"/>
      <c r="D14" s="66"/>
      <c r="E14" s="66"/>
      <c r="F14" s="66"/>
      <c r="G14" s="66"/>
      <c r="H14" s="66"/>
      <c r="I14" s="66"/>
      <c r="J14" s="66"/>
      <c r="L14" s="63"/>
      <c r="M14" s="63"/>
      <c r="N14" s="44" t="s">
        <v>610</v>
      </c>
      <c r="O14" s="44" t="s">
        <v>612</v>
      </c>
      <c r="P14" s="63"/>
      <c r="Q14" s="44"/>
      <c r="R14" s="44"/>
      <c r="S14" s="63"/>
      <c r="U14" t="s">
        <v>386</v>
      </c>
      <c r="V14" t="b">
        <v>0</v>
      </c>
    </row>
    <row r="15" spans="1:23" ht="14.5" customHeight="1" x14ac:dyDescent="0.35">
      <c r="A15" s="66"/>
      <c r="B15" s="74" t="s">
        <v>178</v>
      </c>
      <c r="C15" s="66"/>
      <c r="D15" s="66"/>
      <c r="E15" s="66"/>
      <c r="F15" s="66"/>
      <c r="G15" s="66"/>
      <c r="H15" s="66"/>
      <c r="I15" s="66"/>
      <c r="J15" s="66"/>
      <c r="L15" s="63"/>
      <c r="M15" s="63"/>
      <c r="N15" s="44" t="s">
        <v>669</v>
      </c>
      <c r="O15" s="44" t="s">
        <v>670</v>
      </c>
      <c r="P15" s="63"/>
      <c r="Q15" s="44"/>
      <c r="R15" s="44"/>
      <c r="S15" s="63"/>
      <c r="U15" t="s">
        <v>387</v>
      </c>
      <c r="V15" t="b">
        <v>0</v>
      </c>
    </row>
    <row r="16" spans="1:23" ht="15" customHeight="1" x14ac:dyDescent="0.35">
      <c r="A16" s="66"/>
      <c r="B16" s="76"/>
      <c r="C16" s="217"/>
      <c r="D16" s="218"/>
      <c r="E16" s="218"/>
      <c r="F16" s="218"/>
      <c r="G16" s="219"/>
      <c r="H16" s="76"/>
      <c r="I16" s="76"/>
      <c r="J16" s="66"/>
      <c r="L16" s="110" t="str">
        <f>IF(C16="yes",2,IF(C16="no",1,"0"))</f>
        <v>0</v>
      </c>
      <c r="M16" s="63"/>
      <c r="N16" s="44" t="s">
        <v>611</v>
      </c>
      <c r="O16" s="44" t="s">
        <v>614</v>
      </c>
      <c r="P16" s="63"/>
      <c r="Q16" s="44"/>
      <c r="R16" s="44"/>
      <c r="S16" s="63"/>
      <c r="U16" t="s">
        <v>388</v>
      </c>
      <c r="V16" t="b">
        <v>0</v>
      </c>
    </row>
    <row r="17" spans="1:22" x14ac:dyDescent="0.35">
      <c r="A17" s="66"/>
      <c r="B17" s="66"/>
      <c r="C17" s="66"/>
      <c r="D17" s="66"/>
      <c r="E17" s="66"/>
      <c r="F17" s="66"/>
      <c r="G17" s="66"/>
      <c r="H17" s="66"/>
      <c r="I17" s="66"/>
      <c r="J17" s="66"/>
      <c r="L17" s="63"/>
      <c r="M17" s="63"/>
      <c r="N17" s="44" t="s">
        <v>613</v>
      </c>
      <c r="O17" s="147"/>
      <c r="P17" s="63"/>
      <c r="Q17" s="44"/>
      <c r="R17" s="44"/>
      <c r="S17" s="63"/>
      <c r="U17" t="s">
        <v>389</v>
      </c>
      <c r="V17" t="b">
        <v>0</v>
      </c>
    </row>
    <row r="18" spans="1:22" x14ac:dyDescent="0.35">
      <c r="A18" s="66"/>
      <c r="B18" s="244" t="s">
        <v>361</v>
      </c>
      <c r="C18" s="244"/>
      <c r="D18" s="244"/>
      <c r="E18" s="244"/>
      <c r="F18" s="244"/>
      <c r="G18" s="244"/>
      <c r="H18" s="74"/>
      <c r="I18" s="74"/>
      <c r="J18" s="66"/>
      <c r="L18" s="63"/>
      <c r="M18" s="63"/>
      <c r="N18" s="44"/>
      <c r="O18" s="147" t="str">
        <f>IF(V18=TRUE,"Can community food growing be incorporated?","")</f>
        <v/>
      </c>
      <c r="P18" s="63"/>
      <c r="Q18" s="44"/>
      <c r="R18" s="44"/>
      <c r="S18" s="63"/>
      <c r="U18" t="s">
        <v>71</v>
      </c>
      <c r="V18" t="b">
        <v>0</v>
      </c>
    </row>
    <row r="19" spans="1:22" x14ac:dyDescent="0.35">
      <c r="A19" s="66"/>
      <c r="B19" s="76"/>
      <c r="C19" s="217"/>
      <c r="D19" s="218"/>
      <c r="E19" s="218"/>
      <c r="F19" s="218"/>
      <c r="G19" s="219"/>
      <c r="H19" s="66"/>
      <c r="I19" s="66"/>
      <c r="J19" s="66"/>
      <c r="L19" s="110" t="str">
        <f>IF(C19="yes",2,IF(C19="no",1,"0"))</f>
        <v>0</v>
      </c>
      <c r="M19" s="63"/>
      <c r="N19" s="44"/>
      <c r="O19" s="147"/>
      <c r="P19" s="63"/>
      <c r="Q19" s="44"/>
      <c r="R19" s="44"/>
      <c r="S19" s="63"/>
      <c r="U19" t="s">
        <v>390</v>
      </c>
      <c r="V19" t="b">
        <v>0</v>
      </c>
    </row>
    <row r="20" spans="1:22" x14ac:dyDescent="0.35">
      <c r="A20" s="66"/>
      <c r="B20" s="66"/>
      <c r="C20" s="66"/>
      <c r="D20" s="66"/>
      <c r="E20" s="66"/>
      <c r="F20" s="66"/>
      <c r="G20" s="66"/>
      <c r="H20" s="66"/>
      <c r="I20" s="66"/>
      <c r="J20" s="66"/>
      <c r="L20" s="69">
        <f>IF(C13="",20,((L13*L16)*L19))</f>
        <v>20</v>
      </c>
      <c r="M20" s="63"/>
      <c r="N20" s="44"/>
      <c r="O20" s="148"/>
      <c r="P20" s="63"/>
      <c r="Q20" s="44"/>
      <c r="R20" s="44"/>
      <c r="S20" s="63"/>
      <c r="U20" t="s">
        <v>391</v>
      </c>
      <c r="V20" t="b">
        <v>0</v>
      </c>
    </row>
    <row r="21" spans="1:22" x14ac:dyDescent="0.35">
      <c r="A21" s="66"/>
      <c r="B21" s="74" t="s">
        <v>210</v>
      </c>
      <c r="C21" s="74" t="s">
        <v>212</v>
      </c>
      <c r="D21" s="66"/>
      <c r="E21" s="66"/>
      <c r="F21" s="66"/>
      <c r="G21" s="66"/>
      <c r="H21" s="66"/>
      <c r="I21" s="66"/>
      <c r="J21" s="66"/>
      <c r="L21" s="69"/>
      <c r="M21" s="63"/>
      <c r="N21" s="44"/>
      <c r="O21" s="142"/>
      <c r="P21" s="63"/>
      <c r="Q21" s="44"/>
      <c r="R21" s="44"/>
      <c r="S21" s="63"/>
    </row>
    <row r="22" spans="1:22" ht="29.5" customHeight="1" x14ac:dyDescent="0.35">
      <c r="A22" s="66"/>
      <c r="B22" s="66"/>
      <c r="C22" s="248"/>
      <c r="D22" s="249"/>
      <c r="E22" s="249"/>
      <c r="F22" s="249"/>
      <c r="G22" s="250"/>
      <c r="H22" s="66"/>
      <c r="I22" s="66"/>
      <c r="J22" s="66"/>
      <c r="L22" s="107">
        <f>IF(C22="",1,0)</f>
        <v>1</v>
      </c>
      <c r="M22" s="63"/>
      <c r="N22" s="44"/>
      <c r="O22" s="142"/>
      <c r="P22" s="63"/>
      <c r="Q22" s="44"/>
      <c r="R22" s="44"/>
      <c r="S22" s="63"/>
    </row>
    <row r="23" spans="1:22" ht="15" thickBot="1" x14ac:dyDescent="0.4">
      <c r="A23" s="66"/>
      <c r="B23" s="75"/>
      <c r="C23" s="75"/>
      <c r="D23" s="75"/>
      <c r="E23" s="75"/>
      <c r="F23" s="75"/>
      <c r="G23" s="75"/>
      <c r="H23" s="75"/>
      <c r="I23" s="75"/>
      <c r="J23" s="66"/>
      <c r="L23" s="69"/>
      <c r="M23" s="63"/>
      <c r="N23" s="44"/>
      <c r="O23" s="44"/>
      <c r="P23" s="63"/>
      <c r="Q23" s="44"/>
      <c r="R23" s="44"/>
      <c r="S23" s="63"/>
    </row>
    <row r="24" spans="1:22" x14ac:dyDescent="0.35">
      <c r="A24" s="66"/>
      <c r="B24" s="66"/>
      <c r="C24" s="66"/>
      <c r="D24" s="66"/>
      <c r="E24" s="66"/>
      <c r="F24" s="66"/>
      <c r="G24" s="66"/>
      <c r="H24" s="66"/>
      <c r="I24" s="66"/>
      <c r="J24" s="66"/>
      <c r="L24" s="69"/>
      <c r="M24" s="63"/>
      <c r="N24" s="63"/>
      <c r="O24" s="63"/>
      <c r="P24" s="63"/>
      <c r="Q24" s="63"/>
      <c r="R24" s="63"/>
      <c r="S24" s="63"/>
    </row>
    <row r="25" spans="1:22" ht="18.5" x14ac:dyDescent="0.45">
      <c r="A25" s="66"/>
      <c r="B25" s="72" t="s">
        <v>261</v>
      </c>
      <c r="C25" s="66"/>
      <c r="D25" s="66"/>
      <c r="E25" s="66"/>
      <c r="F25" s="66"/>
      <c r="G25" s="66"/>
      <c r="H25" s="66"/>
      <c r="I25" s="66"/>
      <c r="J25" s="66"/>
      <c r="L25" s="63"/>
      <c r="M25" s="63"/>
      <c r="N25" s="69" t="s">
        <v>193</v>
      </c>
      <c r="O25" s="63"/>
      <c r="P25" s="63"/>
      <c r="Q25" s="63"/>
      <c r="R25" s="63"/>
      <c r="S25" s="63"/>
    </row>
    <row r="26" spans="1:22" ht="67" customHeight="1" x14ac:dyDescent="0.35">
      <c r="A26" s="66"/>
      <c r="B26" s="216" t="s">
        <v>615</v>
      </c>
      <c r="C26" s="216"/>
      <c r="D26" s="216"/>
      <c r="E26" s="216"/>
      <c r="F26" s="216"/>
      <c r="G26" s="216"/>
      <c r="H26" s="216"/>
      <c r="I26" s="216"/>
      <c r="J26" s="66"/>
      <c r="M26" s="63"/>
      <c r="N26" s="242" t="s">
        <v>262</v>
      </c>
      <c r="O26" s="242"/>
      <c r="P26" s="44"/>
      <c r="Q26" s="44"/>
      <c r="R26" s="44"/>
      <c r="S26" s="63"/>
    </row>
    <row r="27" spans="1:22" x14ac:dyDescent="0.35">
      <c r="A27" s="66"/>
      <c r="B27" s="246" t="s">
        <v>169</v>
      </c>
      <c r="C27" s="246"/>
      <c r="D27" s="251" t="s">
        <v>203</v>
      </c>
      <c r="E27" s="251"/>
      <c r="F27" s="66"/>
      <c r="G27" s="66"/>
      <c r="H27" s="66"/>
      <c r="I27" s="66"/>
      <c r="J27" s="66"/>
      <c r="M27" s="63"/>
      <c r="N27" s="242"/>
      <c r="O27" s="242"/>
      <c r="P27" s="44"/>
      <c r="Q27" s="44"/>
      <c r="R27" s="44"/>
      <c r="S27" s="63"/>
    </row>
    <row r="28" spans="1:22" ht="14.15" customHeight="1" x14ac:dyDescent="0.35">
      <c r="A28" s="66"/>
      <c r="B28" s="66"/>
      <c r="C28" s="66"/>
      <c r="D28" s="66"/>
      <c r="E28" s="66"/>
      <c r="F28" s="66"/>
      <c r="G28" s="66"/>
      <c r="H28" s="66"/>
      <c r="I28" s="66"/>
      <c r="J28" s="66"/>
      <c r="M28" s="63"/>
      <c r="N28" s="44"/>
      <c r="O28" s="44"/>
      <c r="P28" s="44"/>
      <c r="Q28" s="44"/>
      <c r="R28" s="44"/>
      <c r="S28" s="63"/>
    </row>
    <row r="29" spans="1:22" x14ac:dyDescent="0.35">
      <c r="A29" s="66"/>
      <c r="B29" s="247" t="s">
        <v>197</v>
      </c>
      <c r="C29" s="247"/>
      <c r="D29" s="247"/>
      <c r="E29" s="247"/>
      <c r="F29" s="247"/>
      <c r="G29" s="247"/>
      <c r="H29" s="247"/>
      <c r="I29" s="247"/>
      <c r="J29" s="66"/>
      <c r="M29" s="63"/>
      <c r="N29" s="44"/>
      <c r="O29" s="44"/>
      <c r="P29" s="44"/>
      <c r="Q29" s="44"/>
      <c r="R29" s="44"/>
      <c r="S29" s="63"/>
    </row>
    <row r="30" spans="1:22" ht="15" customHeight="1" x14ac:dyDescent="0.35">
      <c r="A30" s="66"/>
      <c r="B30" s="66"/>
      <c r="C30" s="213"/>
      <c r="D30" s="214"/>
      <c r="E30" s="214"/>
      <c r="F30" s="214"/>
      <c r="G30" s="215"/>
      <c r="H30" s="66"/>
      <c r="I30" s="66"/>
      <c r="J30" s="66"/>
      <c r="L30" s="1">
        <f>IF(C30="significantly increase positive health outcomes",2, IF(C30="slightly increase positive health outcomes",1, IF(C30="not applicable/no impact",0, IF(C30="slightly decrease positive health outcomes", -1, IF(C30="significantly decrease positive health outcomes", -2, IF(C30="",20,""))))))</f>
        <v>20</v>
      </c>
      <c r="M30" s="63"/>
      <c r="N30" s="143" t="s">
        <v>447</v>
      </c>
      <c r="O30" s="44"/>
      <c r="P30" s="44"/>
      <c r="Q30" s="44"/>
      <c r="R30" s="44"/>
      <c r="S30" s="63"/>
    </row>
    <row r="31" spans="1:22" x14ac:dyDescent="0.35">
      <c r="A31" s="66"/>
      <c r="B31" s="66"/>
      <c r="C31" s="66"/>
      <c r="D31" s="66"/>
      <c r="E31" s="66"/>
      <c r="F31" s="66"/>
      <c r="G31" s="66"/>
      <c r="H31" s="66"/>
      <c r="I31" s="66"/>
      <c r="J31" s="66"/>
      <c r="M31" s="63"/>
      <c r="N31" s="44"/>
      <c r="O31" s="44"/>
      <c r="P31" s="44"/>
      <c r="Q31" s="44"/>
      <c r="R31" s="44"/>
      <c r="S31" s="63"/>
    </row>
    <row r="32" spans="1:22" x14ac:dyDescent="0.35">
      <c r="A32" s="66"/>
      <c r="B32" s="74" t="s">
        <v>171</v>
      </c>
      <c r="C32" s="66"/>
      <c r="D32" s="66"/>
      <c r="E32" s="66"/>
      <c r="F32" s="66"/>
      <c r="G32" s="66"/>
      <c r="H32" s="66"/>
      <c r="I32" s="66"/>
      <c r="J32" s="66"/>
      <c r="M32" s="63"/>
      <c r="N32" s="57" t="s">
        <v>616</v>
      </c>
      <c r="O32" s="162" t="s">
        <v>617</v>
      </c>
      <c r="P32" s="44"/>
      <c r="Q32" s="44"/>
      <c r="R32" s="44"/>
      <c r="S32" s="63"/>
    </row>
    <row r="33" spans="1:19" ht="14.5" customHeight="1" x14ac:dyDescent="0.35">
      <c r="A33" s="66"/>
      <c r="B33" s="76"/>
      <c r="C33" s="217"/>
      <c r="D33" s="218"/>
      <c r="E33" s="218"/>
      <c r="F33" s="218"/>
      <c r="G33" s="219"/>
      <c r="H33" s="76"/>
      <c r="I33" s="76"/>
      <c r="J33" s="66"/>
      <c r="L33" s="111" t="str">
        <f>IF(C33="yes",2,IF(C33="no",1,"0"))</f>
        <v>0</v>
      </c>
      <c r="M33" s="63"/>
      <c r="N33" s="44" t="s">
        <v>619</v>
      </c>
      <c r="O33" s="44" t="s">
        <v>618</v>
      </c>
      <c r="P33" s="44"/>
      <c r="Q33" s="44"/>
      <c r="R33" s="44"/>
      <c r="S33" s="63"/>
    </row>
    <row r="34" spans="1:19" x14ac:dyDescent="0.35">
      <c r="A34" s="66"/>
      <c r="B34" s="66"/>
      <c r="C34" s="66"/>
      <c r="D34" s="66"/>
      <c r="E34" s="66"/>
      <c r="F34" s="66"/>
      <c r="G34" s="66"/>
      <c r="H34" s="66"/>
      <c r="I34" s="66"/>
      <c r="J34" s="66"/>
      <c r="M34" s="63"/>
      <c r="N34" s="44" t="s">
        <v>620</v>
      </c>
      <c r="O34" s="44" t="s">
        <v>622</v>
      </c>
      <c r="P34" s="44"/>
      <c r="Q34" s="44"/>
      <c r="R34" s="44"/>
      <c r="S34" s="63"/>
    </row>
    <row r="35" spans="1:19" x14ac:dyDescent="0.35">
      <c r="A35" s="66"/>
      <c r="B35" s="244" t="s">
        <v>360</v>
      </c>
      <c r="C35" s="245"/>
      <c r="D35" s="245"/>
      <c r="E35" s="245"/>
      <c r="F35" s="245"/>
      <c r="G35" s="245"/>
      <c r="H35" s="74"/>
      <c r="I35" s="74"/>
      <c r="J35" s="66"/>
      <c r="M35" s="63"/>
      <c r="N35" s="44" t="s">
        <v>621</v>
      </c>
      <c r="O35" s="44" t="s">
        <v>624</v>
      </c>
      <c r="P35" s="44"/>
      <c r="Q35" s="44"/>
      <c r="R35" s="44"/>
      <c r="S35" s="63"/>
    </row>
    <row r="36" spans="1:19" x14ac:dyDescent="0.35">
      <c r="A36" s="66"/>
      <c r="B36" s="66"/>
      <c r="C36" s="213"/>
      <c r="D36" s="214"/>
      <c r="E36" s="214"/>
      <c r="F36" s="214"/>
      <c r="G36" s="215"/>
      <c r="H36" s="66"/>
      <c r="I36" s="66"/>
      <c r="J36" s="66"/>
      <c r="L36" s="111" t="str">
        <f>IF(C36="yes",2,IF(C36="no",1,"0"))</f>
        <v>0</v>
      </c>
      <c r="M36" s="63"/>
      <c r="N36" s="44" t="s">
        <v>623</v>
      </c>
      <c r="O36" s="44" t="s">
        <v>625</v>
      </c>
      <c r="P36" s="44"/>
      <c r="Q36" s="44"/>
      <c r="R36" s="44"/>
      <c r="S36" s="63"/>
    </row>
    <row r="37" spans="1:19" x14ac:dyDescent="0.35">
      <c r="A37" s="66"/>
      <c r="B37" s="66"/>
      <c r="C37" s="66"/>
      <c r="D37" s="66"/>
      <c r="E37" s="66"/>
      <c r="F37" s="66"/>
      <c r="G37" s="66"/>
      <c r="H37" s="66"/>
      <c r="I37" s="66"/>
      <c r="J37" s="66"/>
      <c r="L37" s="21">
        <f>IF(C30="",20,((L30*L33)*L36))</f>
        <v>20</v>
      </c>
      <c r="M37" s="63"/>
      <c r="N37" s="44"/>
      <c r="O37" s="44"/>
      <c r="P37" s="44"/>
      <c r="Q37" s="44"/>
      <c r="R37" s="44"/>
      <c r="S37" s="63"/>
    </row>
    <row r="38" spans="1:19" x14ac:dyDescent="0.35">
      <c r="A38" s="66"/>
      <c r="B38" s="74" t="s">
        <v>222</v>
      </c>
      <c r="C38" s="74" t="s">
        <v>212</v>
      </c>
      <c r="D38" s="66"/>
      <c r="E38" s="66"/>
      <c r="F38" s="66"/>
      <c r="G38" s="66"/>
      <c r="H38" s="66"/>
      <c r="I38" s="66"/>
      <c r="J38" s="66"/>
      <c r="L38" s="21"/>
      <c r="M38" s="63"/>
      <c r="N38" s="44"/>
      <c r="O38" s="44"/>
      <c r="P38" s="44"/>
      <c r="Q38" s="44"/>
      <c r="R38" s="44"/>
      <c r="S38" s="63"/>
    </row>
    <row r="39" spans="1:19" ht="30" customHeight="1" x14ac:dyDescent="0.35">
      <c r="A39" s="66"/>
      <c r="B39" s="66"/>
      <c r="C39" s="248"/>
      <c r="D39" s="249"/>
      <c r="E39" s="249"/>
      <c r="F39" s="249"/>
      <c r="G39" s="250"/>
      <c r="H39" s="66"/>
      <c r="I39" s="66"/>
      <c r="J39" s="66"/>
      <c r="L39" s="109">
        <f>IF(C39="",1,0)</f>
        <v>1</v>
      </c>
      <c r="M39" s="63"/>
      <c r="N39" s="44"/>
      <c r="O39" s="44"/>
      <c r="P39" s="44"/>
      <c r="Q39" s="44"/>
      <c r="R39" s="44"/>
      <c r="S39" s="63"/>
    </row>
    <row r="40" spans="1:19" ht="15" thickBot="1" x14ac:dyDescent="0.4">
      <c r="A40" s="66"/>
      <c r="B40" s="75"/>
      <c r="C40" s="75"/>
      <c r="D40" s="75"/>
      <c r="E40" s="75"/>
      <c r="F40" s="75"/>
      <c r="G40" s="75"/>
      <c r="H40" s="75"/>
      <c r="I40" s="75"/>
      <c r="J40" s="66"/>
      <c r="L40" s="21"/>
      <c r="M40" s="63"/>
      <c r="N40" s="44"/>
      <c r="O40" s="44"/>
      <c r="P40" s="44"/>
      <c r="Q40" s="44"/>
      <c r="R40" s="44"/>
      <c r="S40" s="63"/>
    </row>
    <row r="41" spans="1:19" x14ac:dyDescent="0.35">
      <c r="A41" s="66"/>
      <c r="B41" s="66"/>
      <c r="C41" s="66"/>
      <c r="D41" s="66"/>
      <c r="E41" s="66"/>
      <c r="F41" s="66"/>
      <c r="G41" s="66"/>
      <c r="H41" s="66"/>
      <c r="I41" s="66"/>
      <c r="J41" s="66"/>
      <c r="L41" s="21"/>
      <c r="M41" s="63"/>
      <c r="N41" s="63"/>
      <c r="O41" s="63"/>
      <c r="P41" s="63"/>
      <c r="Q41" s="63"/>
      <c r="R41" s="63"/>
      <c r="S41" s="63"/>
    </row>
    <row r="42" spans="1:19" ht="18.5" x14ac:dyDescent="0.45">
      <c r="A42" s="66"/>
      <c r="B42" s="72" t="s">
        <v>680</v>
      </c>
      <c r="C42" s="66"/>
      <c r="D42" s="66"/>
      <c r="E42" s="66"/>
      <c r="F42" s="66"/>
      <c r="G42" s="66"/>
      <c r="H42" s="66"/>
      <c r="I42" s="66"/>
      <c r="J42" s="66"/>
      <c r="L42" s="21"/>
      <c r="M42" s="63"/>
      <c r="N42" s="69" t="s">
        <v>193</v>
      </c>
      <c r="O42" s="63"/>
      <c r="P42" s="63"/>
      <c r="Q42" s="63"/>
      <c r="R42" s="63"/>
      <c r="S42" s="63"/>
    </row>
    <row r="43" spans="1:19" ht="66" customHeight="1" x14ac:dyDescent="0.35">
      <c r="A43" s="66"/>
      <c r="B43" s="227" t="s">
        <v>464</v>
      </c>
      <c r="C43" s="227"/>
      <c r="D43" s="227"/>
      <c r="E43" s="227"/>
      <c r="F43" s="227"/>
      <c r="G43" s="227"/>
      <c r="H43" s="227"/>
      <c r="I43" s="227"/>
      <c r="J43" s="66"/>
      <c r="M43" s="63"/>
      <c r="N43" s="226" t="s">
        <v>263</v>
      </c>
      <c r="O43" s="226"/>
      <c r="P43" s="44"/>
      <c r="Q43" s="44"/>
      <c r="R43" s="44"/>
      <c r="S43" s="63"/>
    </row>
    <row r="44" spans="1:19" x14ac:dyDescent="0.35">
      <c r="A44" s="66"/>
      <c r="B44" s="246" t="s">
        <v>169</v>
      </c>
      <c r="C44" s="246"/>
      <c r="D44" s="251" t="s">
        <v>203</v>
      </c>
      <c r="E44" s="251"/>
      <c r="F44" s="66"/>
      <c r="G44" s="66"/>
      <c r="H44" s="66"/>
      <c r="I44" s="66"/>
      <c r="J44" s="66"/>
      <c r="M44" s="63"/>
      <c r="N44" s="226"/>
      <c r="O44" s="226"/>
      <c r="P44" s="44"/>
      <c r="Q44" s="44"/>
      <c r="R44" s="44"/>
      <c r="S44" s="63"/>
    </row>
    <row r="45" spans="1:19" x14ac:dyDescent="0.35">
      <c r="A45" s="66"/>
      <c r="B45" s="66"/>
      <c r="C45" s="66"/>
      <c r="D45" s="66"/>
      <c r="E45" s="66"/>
      <c r="F45" s="66"/>
      <c r="G45" s="66"/>
      <c r="H45" s="66"/>
      <c r="I45" s="66"/>
      <c r="J45" s="66"/>
      <c r="M45" s="63"/>
      <c r="N45" s="44"/>
      <c r="O45" s="44"/>
      <c r="P45" s="44"/>
      <c r="Q45" s="44"/>
      <c r="R45" s="44"/>
      <c r="S45" s="63"/>
    </row>
    <row r="46" spans="1:19" x14ac:dyDescent="0.35">
      <c r="A46" s="66"/>
      <c r="B46" s="247" t="s">
        <v>198</v>
      </c>
      <c r="C46" s="247"/>
      <c r="D46" s="247"/>
      <c r="E46" s="247"/>
      <c r="F46" s="247"/>
      <c r="G46" s="247"/>
      <c r="H46" s="247"/>
      <c r="I46" s="247"/>
      <c r="J46" s="66"/>
      <c r="M46" s="63"/>
      <c r="N46" s="143" t="s">
        <v>447</v>
      </c>
      <c r="O46" s="44"/>
      <c r="P46" s="44"/>
      <c r="Q46" s="44"/>
      <c r="R46" s="44"/>
      <c r="S46" s="63"/>
    </row>
    <row r="47" spans="1:19" ht="14.5" customHeight="1" x14ac:dyDescent="0.35">
      <c r="A47" s="66"/>
      <c r="B47" s="66"/>
      <c r="C47" s="213"/>
      <c r="D47" s="214"/>
      <c r="E47" s="214"/>
      <c r="F47" s="214"/>
      <c r="G47" s="215"/>
      <c r="H47" s="66"/>
      <c r="I47" s="66"/>
      <c r="J47" s="66"/>
      <c r="L47" s="1">
        <f>IF(C47="Significantly increase the number of or access to quality and/or affordable homes",2, IF(C47="Slightly increase the number of or access to quality and/or affordable homes",1, IF(C47="not applicable/no impact",0, IF(C47="Slightly decrease the number of or access to quality and/or affordable homes", -1, IF(C47="Significantly decrease the number of or access to quality and/or affordable homes", -2, IF(C47="",20,""))))))</f>
        <v>20</v>
      </c>
      <c r="M47" s="63"/>
      <c r="N47" s="44"/>
      <c r="O47" s="44"/>
      <c r="P47" s="44"/>
      <c r="Q47" s="44"/>
      <c r="R47" s="44"/>
      <c r="S47" s="63"/>
    </row>
    <row r="48" spans="1:19" x14ac:dyDescent="0.35">
      <c r="A48" s="66"/>
      <c r="B48" s="66"/>
      <c r="C48" s="66"/>
      <c r="D48" s="66"/>
      <c r="E48" s="66"/>
      <c r="F48" s="66"/>
      <c r="G48" s="66"/>
      <c r="H48" s="66"/>
      <c r="I48" s="66"/>
      <c r="J48" s="66"/>
      <c r="M48" s="63"/>
      <c r="N48" s="57" t="s">
        <v>518</v>
      </c>
      <c r="O48" s="57" t="s">
        <v>522</v>
      </c>
      <c r="P48" s="44"/>
      <c r="Q48" s="44"/>
      <c r="R48" s="44"/>
      <c r="S48" s="63"/>
    </row>
    <row r="49" spans="1:19" x14ac:dyDescent="0.35">
      <c r="A49" s="66"/>
      <c r="B49" s="74" t="s">
        <v>171</v>
      </c>
      <c r="C49" s="66"/>
      <c r="D49" s="66"/>
      <c r="E49" s="66"/>
      <c r="F49" s="66"/>
      <c r="G49" s="66"/>
      <c r="H49" s="66"/>
      <c r="I49" s="66"/>
      <c r="J49" s="66"/>
      <c r="M49" s="63"/>
      <c r="N49" s="44" t="s">
        <v>519</v>
      </c>
      <c r="O49" s="44" t="s">
        <v>523</v>
      </c>
      <c r="P49" s="44"/>
      <c r="Q49" s="44"/>
      <c r="R49" s="44"/>
      <c r="S49" s="63"/>
    </row>
    <row r="50" spans="1:19" x14ac:dyDescent="0.35">
      <c r="A50" s="66"/>
      <c r="B50" s="76"/>
      <c r="C50" s="217"/>
      <c r="D50" s="218"/>
      <c r="E50" s="218"/>
      <c r="F50" s="218"/>
      <c r="G50" s="219"/>
      <c r="H50" s="76"/>
      <c r="I50" s="76"/>
      <c r="J50" s="66"/>
      <c r="L50" s="111" t="str">
        <f>IF(C50="yes",2,IF(C50="no",1,"0"))</f>
        <v>0</v>
      </c>
      <c r="M50" s="63"/>
      <c r="N50" s="44" t="s">
        <v>520</v>
      </c>
      <c r="O50" s="44" t="s">
        <v>626</v>
      </c>
      <c r="P50" s="44"/>
      <c r="Q50" s="44"/>
      <c r="R50" s="44"/>
      <c r="S50" s="63"/>
    </row>
    <row r="51" spans="1:19" x14ac:dyDescent="0.35">
      <c r="A51" s="66"/>
      <c r="B51" s="66"/>
      <c r="C51" s="66"/>
      <c r="D51" s="66"/>
      <c r="E51" s="66"/>
      <c r="F51" s="66"/>
      <c r="G51" s="66"/>
      <c r="H51" s="66"/>
      <c r="I51" s="66"/>
      <c r="J51" s="66"/>
      <c r="L51" s="114"/>
      <c r="M51" s="63"/>
      <c r="N51" s="44" t="s">
        <v>521</v>
      </c>
      <c r="O51" s="44" t="s">
        <v>629</v>
      </c>
      <c r="P51" s="44"/>
      <c r="Q51" s="44"/>
      <c r="R51" s="44"/>
      <c r="S51" s="63"/>
    </row>
    <row r="52" spans="1:19" x14ac:dyDescent="0.35">
      <c r="A52" s="66"/>
      <c r="B52" s="244" t="s">
        <v>362</v>
      </c>
      <c r="C52" s="245"/>
      <c r="D52" s="245"/>
      <c r="E52" s="245"/>
      <c r="F52" s="245"/>
      <c r="G52" s="245"/>
      <c r="H52" s="74"/>
      <c r="I52" s="74"/>
      <c r="J52" s="66"/>
      <c r="L52" s="114"/>
      <c r="M52" s="63"/>
      <c r="N52" s="44" t="s">
        <v>627</v>
      </c>
      <c r="O52" s="44" t="s">
        <v>628</v>
      </c>
      <c r="P52" s="44"/>
      <c r="Q52" s="44"/>
      <c r="R52" s="44"/>
      <c r="S52" s="63"/>
    </row>
    <row r="53" spans="1:19" ht="14.5" customHeight="1" x14ac:dyDescent="0.35">
      <c r="A53" s="66"/>
      <c r="B53" s="66"/>
      <c r="C53" s="213"/>
      <c r="D53" s="214"/>
      <c r="E53" s="214"/>
      <c r="F53" s="214"/>
      <c r="G53" s="215"/>
      <c r="H53" s="66"/>
      <c r="I53" s="66"/>
      <c r="J53" s="66"/>
      <c r="L53" s="111" t="str">
        <f>IF(C53="yes",2,IF(C53="no",1,"0"))</f>
        <v>0</v>
      </c>
      <c r="M53" s="63"/>
      <c r="N53" s="44"/>
      <c r="O53" s="44"/>
      <c r="P53" s="44"/>
      <c r="Q53" s="44"/>
      <c r="R53" s="44"/>
      <c r="S53" s="63"/>
    </row>
    <row r="54" spans="1:19" x14ac:dyDescent="0.35">
      <c r="A54" s="66"/>
      <c r="B54" s="66"/>
      <c r="C54" s="66"/>
      <c r="D54" s="66"/>
      <c r="E54" s="66"/>
      <c r="F54" s="66"/>
      <c r="G54" s="66"/>
      <c r="H54" s="66"/>
      <c r="I54" s="66"/>
      <c r="J54" s="66"/>
      <c r="L54" s="21">
        <f>IF(C47="",20,((L47*L50)*L53))</f>
        <v>20</v>
      </c>
      <c r="M54" s="63"/>
      <c r="N54" s="44"/>
      <c r="O54" s="44"/>
      <c r="P54" s="44"/>
      <c r="Q54" s="44"/>
      <c r="R54" s="44"/>
      <c r="S54" s="63"/>
    </row>
    <row r="55" spans="1:19" x14ac:dyDescent="0.35">
      <c r="A55" s="66"/>
      <c r="B55" s="74" t="s">
        <v>222</v>
      </c>
      <c r="C55" s="74" t="s">
        <v>212</v>
      </c>
      <c r="D55" s="66"/>
      <c r="E55" s="66"/>
      <c r="F55" s="66"/>
      <c r="G55" s="66"/>
      <c r="H55" s="66"/>
      <c r="I55" s="66"/>
      <c r="J55" s="66"/>
      <c r="M55" s="63"/>
      <c r="N55" s="44"/>
      <c r="O55" s="44"/>
      <c r="P55" s="44"/>
      <c r="Q55" s="44"/>
      <c r="R55" s="44"/>
      <c r="S55" s="63"/>
    </row>
    <row r="56" spans="1:19" ht="29.5" customHeight="1" x14ac:dyDescent="0.35">
      <c r="A56" s="66"/>
      <c r="B56" s="66"/>
      <c r="C56" s="248"/>
      <c r="D56" s="249"/>
      <c r="E56" s="249"/>
      <c r="F56" s="249"/>
      <c r="G56" s="250"/>
      <c r="H56" s="66"/>
      <c r="I56" s="66"/>
      <c r="J56" s="66"/>
      <c r="L56" s="1">
        <f>IF(C56="",1,0)</f>
        <v>1</v>
      </c>
      <c r="M56" s="63"/>
      <c r="N56" s="44"/>
      <c r="O56" s="44"/>
      <c r="P56" s="44"/>
      <c r="Q56" s="44"/>
      <c r="R56" s="44"/>
      <c r="S56" s="63"/>
    </row>
    <row r="57" spans="1:19" ht="15" thickBot="1" x14ac:dyDescent="0.4">
      <c r="A57" s="66"/>
      <c r="B57" s="75"/>
      <c r="C57" s="75"/>
      <c r="D57" s="75"/>
      <c r="E57" s="75"/>
      <c r="F57" s="75"/>
      <c r="G57" s="75"/>
      <c r="H57" s="75"/>
      <c r="I57" s="75"/>
      <c r="J57" s="66"/>
      <c r="M57" s="63"/>
      <c r="N57" s="44"/>
      <c r="O57" s="44"/>
      <c r="P57" s="44"/>
      <c r="Q57" s="44"/>
      <c r="R57" s="44"/>
      <c r="S57" s="63"/>
    </row>
    <row r="58" spans="1:19" x14ac:dyDescent="0.35">
      <c r="A58" s="66"/>
      <c r="B58" s="66"/>
      <c r="C58" s="66"/>
      <c r="D58" s="66"/>
      <c r="E58" s="66"/>
      <c r="F58" s="66"/>
      <c r="G58" s="66"/>
      <c r="H58" s="66"/>
      <c r="I58" s="66"/>
      <c r="J58" s="66"/>
      <c r="M58" s="63"/>
      <c r="N58" s="63"/>
      <c r="O58" s="63"/>
      <c r="P58" s="63"/>
      <c r="Q58" s="63"/>
      <c r="R58" s="63"/>
      <c r="S58" s="63"/>
    </row>
    <row r="59" spans="1:19" ht="18.5" x14ac:dyDescent="0.45">
      <c r="A59" s="66"/>
      <c r="B59" s="72" t="s">
        <v>264</v>
      </c>
      <c r="C59" s="66"/>
      <c r="D59" s="66"/>
      <c r="E59" s="66"/>
      <c r="F59" s="66"/>
      <c r="G59" s="66"/>
      <c r="H59" s="66"/>
      <c r="I59" s="66"/>
      <c r="J59" s="66"/>
      <c r="L59" s="21"/>
      <c r="M59" s="63"/>
      <c r="N59" s="69" t="s">
        <v>193</v>
      </c>
      <c r="O59" s="63"/>
      <c r="P59" s="63"/>
      <c r="Q59" s="63"/>
      <c r="R59" s="63"/>
      <c r="S59" s="63"/>
    </row>
    <row r="60" spans="1:19" ht="53.15" customHeight="1" x14ac:dyDescent="0.35">
      <c r="A60" s="66"/>
      <c r="B60" s="227" t="s">
        <v>465</v>
      </c>
      <c r="C60" s="227"/>
      <c r="D60" s="227"/>
      <c r="E60" s="227"/>
      <c r="F60" s="227"/>
      <c r="G60" s="227"/>
      <c r="H60" s="227"/>
      <c r="I60" s="227"/>
      <c r="J60" s="66"/>
      <c r="M60" s="63"/>
      <c r="N60" s="226" t="s">
        <v>466</v>
      </c>
      <c r="O60" s="226"/>
      <c r="P60" s="44"/>
      <c r="Q60" s="44"/>
      <c r="R60" s="44"/>
      <c r="S60" s="63"/>
    </row>
    <row r="61" spans="1:19" x14ac:dyDescent="0.35">
      <c r="A61" s="66"/>
      <c r="B61" s="246" t="s">
        <v>169</v>
      </c>
      <c r="C61" s="246"/>
      <c r="D61" s="66"/>
      <c r="E61" s="66"/>
      <c r="F61" s="66"/>
      <c r="G61" s="66"/>
      <c r="H61" s="66"/>
      <c r="I61" s="66"/>
      <c r="J61" s="66"/>
      <c r="M61" s="63"/>
      <c r="N61" s="226"/>
      <c r="O61" s="226"/>
      <c r="P61" s="44"/>
      <c r="Q61" s="44"/>
      <c r="R61" s="44"/>
      <c r="S61" s="63"/>
    </row>
    <row r="62" spans="1:19" x14ac:dyDescent="0.35">
      <c r="A62" s="66"/>
      <c r="B62" s="66"/>
      <c r="C62" s="66"/>
      <c r="D62" s="66"/>
      <c r="E62" s="66"/>
      <c r="F62" s="66"/>
      <c r="G62" s="66"/>
      <c r="H62" s="66"/>
      <c r="I62" s="66"/>
      <c r="J62" s="66"/>
      <c r="M62" s="63"/>
      <c r="N62" s="44"/>
      <c r="O62" s="44"/>
      <c r="P62" s="44"/>
      <c r="Q62" s="44"/>
      <c r="R62" s="44"/>
      <c r="S62" s="63"/>
    </row>
    <row r="63" spans="1:19" x14ac:dyDescent="0.35">
      <c r="A63" s="66"/>
      <c r="B63" s="247" t="s">
        <v>265</v>
      </c>
      <c r="C63" s="247"/>
      <c r="D63" s="247"/>
      <c r="E63" s="247"/>
      <c r="F63" s="247"/>
      <c r="G63" s="247"/>
      <c r="H63" s="247"/>
      <c r="I63" s="247"/>
      <c r="J63" s="66"/>
      <c r="M63" s="63"/>
      <c r="N63" s="44"/>
      <c r="O63" s="44"/>
      <c r="P63" s="44"/>
      <c r="Q63" s="44"/>
      <c r="R63" s="44"/>
      <c r="S63" s="63"/>
    </row>
    <row r="64" spans="1:19" x14ac:dyDescent="0.35">
      <c r="A64" s="66"/>
      <c r="B64" s="66"/>
      <c r="C64" s="213"/>
      <c r="D64" s="214"/>
      <c r="E64" s="214"/>
      <c r="F64" s="214"/>
      <c r="G64" s="215"/>
      <c r="H64" s="66"/>
      <c r="I64" s="66"/>
      <c r="J64" s="66"/>
      <c r="L64" s="1">
        <f>IF(C64="Significantly increase the availability of learning opportunities",2, IF(C64="Slightly increase the availability of learning opportunities",1, IF(C64="not applicable/no impact",0, IF(C64="Slightly decrease the availability of learning opportunities", -1, IF(C64="Significantly decrease the availability of learning opportunities", -2, IF(C64="",20,""))))))</f>
        <v>20</v>
      </c>
      <c r="M64" s="63"/>
      <c r="N64" s="143" t="s">
        <v>447</v>
      </c>
      <c r="O64" s="44"/>
      <c r="P64" s="44"/>
      <c r="Q64" s="44"/>
      <c r="R64" s="44"/>
      <c r="S64" s="63"/>
    </row>
    <row r="65" spans="1:19" x14ac:dyDescent="0.35">
      <c r="A65" s="66"/>
      <c r="B65" s="66"/>
      <c r="C65" s="66"/>
      <c r="D65" s="66"/>
      <c r="E65" s="66"/>
      <c r="F65" s="66"/>
      <c r="G65" s="66"/>
      <c r="H65" s="66"/>
      <c r="I65" s="66"/>
      <c r="J65" s="66"/>
      <c r="M65" s="63"/>
      <c r="N65" s="44"/>
      <c r="O65" s="44"/>
      <c r="P65" s="44"/>
      <c r="Q65" s="44"/>
      <c r="R65" s="44"/>
      <c r="S65" s="63"/>
    </row>
    <row r="66" spans="1:19" x14ac:dyDescent="0.35">
      <c r="A66" s="66"/>
      <c r="B66" s="74" t="s">
        <v>171</v>
      </c>
      <c r="C66" s="66"/>
      <c r="D66" s="66"/>
      <c r="E66" s="66"/>
      <c r="F66" s="66"/>
      <c r="G66" s="66"/>
      <c r="H66" s="66"/>
      <c r="I66" s="66"/>
      <c r="J66" s="66"/>
      <c r="M66" s="63"/>
      <c r="N66" s="57" t="s">
        <v>518</v>
      </c>
      <c r="O66" s="57" t="s">
        <v>522</v>
      </c>
      <c r="P66" s="44"/>
      <c r="Q66" s="44"/>
      <c r="R66" s="44"/>
      <c r="S66" s="63"/>
    </row>
    <row r="67" spans="1:19" x14ac:dyDescent="0.35">
      <c r="A67" s="66"/>
      <c r="B67" s="76"/>
      <c r="C67" s="217"/>
      <c r="D67" s="218"/>
      <c r="E67" s="218"/>
      <c r="F67" s="218"/>
      <c r="G67" s="219"/>
      <c r="H67" s="76"/>
      <c r="I67" s="76"/>
      <c r="J67" s="66"/>
      <c r="L67" s="1" t="str">
        <f>IF(C67="yes",2,IF(C67="no",1,"0"))</f>
        <v>0</v>
      </c>
      <c r="M67" s="63"/>
      <c r="N67" s="44" t="s">
        <v>630</v>
      </c>
      <c r="O67" s="44" t="s">
        <v>633</v>
      </c>
      <c r="P67" s="44"/>
      <c r="Q67" s="44"/>
      <c r="R67" s="44"/>
      <c r="S67" s="63"/>
    </row>
    <row r="68" spans="1:19" x14ac:dyDescent="0.35">
      <c r="A68" s="66"/>
      <c r="B68" s="66"/>
      <c r="C68" s="66"/>
      <c r="D68" s="66"/>
      <c r="E68" s="66"/>
      <c r="F68" s="66"/>
      <c r="G68" s="66"/>
      <c r="H68" s="66"/>
      <c r="I68" s="66"/>
      <c r="J68" s="66"/>
      <c r="M68" s="63"/>
      <c r="N68" s="44" t="s">
        <v>631</v>
      </c>
      <c r="O68" s="44" t="s">
        <v>634</v>
      </c>
      <c r="P68" s="44"/>
      <c r="Q68" s="44"/>
      <c r="R68" s="44"/>
      <c r="S68" s="63"/>
    </row>
    <row r="69" spans="1:19" x14ac:dyDescent="0.35">
      <c r="A69" s="66"/>
      <c r="B69" s="244" t="s">
        <v>363</v>
      </c>
      <c r="C69" s="245"/>
      <c r="D69" s="245"/>
      <c r="E69" s="245"/>
      <c r="F69" s="245"/>
      <c r="G69" s="245"/>
      <c r="H69" s="74"/>
      <c r="I69" s="74"/>
      <c r="J69" s="66"/>
      <c r="M69" s="63"/>
      <c r="N69" s="44" t="s">
        <v>632</v>
      </c>
      <c r="O69" s="44" t="s">
        <v>635</v>
      </c>
      <c r="P69" s="44"/>
      <c r="Q69" s="44"/>
      <c r="R69" s="44"/>
      <c r="S69" s="63"/>
    </row>
    <row r="70" spans="1:19" x14ac:dyDescent="0.35">
      <c r="A70" s="66"/>
      <c r="B70" s="66"/>
      <c r="C70" s="213"/>
      <c r="D70" s="214"/>
      <c r="E70" s="214"/>
      <c r="F70" s="214"/>
      <c r="G70" s="215"/>
      <c r="H70" s="66"/>
      <c r="I70" s="66"/>
      <c r="J70" s="66"/>
      <c r="L70" s="1" t="str">
        <f>IF(C70="yes",2,IF(C70="no",1,"0"))</f>
        <v>0</v>
      </c>
      <c r="M70" s="63"/>
      <c r="N70" s="44"/>
      <c r="O70" s="44"/>
      <c r="P70" s="44"/>
      <c r="Q70" s="44"/>
      <c r="R70" s="44"/>
      <c r="S70" s="63"/>
    </row>
    <row r="71" spans="1:19" x14ac:dyDescent="0.35">
      <c r="A71" s="66"/>
      <c r="B71" s="66"/>
      <c r="C71" s="66"/>
      <c r="D71" s="66"/>
      <c r="E71" s="66"/>
      <c r="F71" s="66"/>
      <c r="G71" s="66"/>
      <c r="H71" s="66"/>
      <c r="I71" s="66"/>
      <c r="J71" s="66"/>
      <c r="L71" s="21">
        <f>IF(C64="",20,((L64*L67)*L70))</f>
        <v>20</v>
      </c>
      <c r="M71" s="63"/>
      <c r="N71" s="44"/>
      <c r="O71" s="44"/>
      <c r="P71" s="44"/>
      <c r="Q71" s="44"/>
      <c r="R71" s="44"/>
      <c r="S71" s="63"/>
    </row>
    <row r="72" spans="1:19" x14ac:dyDescent="0.35">
      <c r="A72" s="66"/>
      <c r="B72" s="74" t="s">
        <v>222</v>
      </c>
      <c r="C72" s="74" t="s">
        <v>212</v>
      </c>
      <c r="D72" s="66"/>
      <c r="E72" s="66"/>
      <c r="F72" s="66"/>
      <c r="G72" s="66"/>
      <c r="H72" s="66"/>
      <c r="I72" s="66"/>
      <c r="J72" s="66"/>
      <c r="M72" s="63"/>
      <c r="N72" s="44"/>
      <c r="O72" s="44"/>
      <c r="P72" s="44"/>
      <c r="Q72" s="44"/>
      <c r="R72" s="44"/>
      <c r="S72" s="63"/>
    </row>
    <row r="73" spans="1:19" ht="29.15" customHeight="1" x14ac:dyDescent="0.35">
      <c r="A73" s="66"/>
      <c r="B73" s="66"/>
      <c r="C73" s="248"/>
      <c r="D73" s="249"/>
      <c r="E73" s="249"/>
      <c r="F73" s="249"/>
      <c r="G73" s="250"/>
      <c r="H73" s="66"/>
      <c r="I73" s="66"/>
      <c r="J73" s="66"/>
      <c r="L73" s="1">
        <f>IF(C73="",1,0)</f>
        <v>1</v>
      </c>
      <c r="M73" s="63"/>
      <c r="N73" s="44"/>
      <c r="O73" s="44"/>
      <c r="P73" s="44"/>
      <c r="Q73" s="44"/>
      <c r="R73" s="44"/>
      <c r="S73" s="63"/>
    </row>
    <row r="74" spans="1:19" ht="15" thickBot="1" x14ac:dyDescent="0.4">
      <c r="A74" s="66"/>
      <c r="B74" s="75"/>
      <c r="C74" s="75"/>
      <c r="D74" s="75"/>
      <c r="E74" s="75"/>
      <c r="F74" s="75"/>
      <c r="G74" s="75"/>
      <c r="H74" s="75"/>
      <c r="I74" s="75"/>
      <c r="J74" s="66"/>
      <c r="M74" s="63"/>
      <c r="N74" s="44"/>
      <c r="O74" s="44"/>
      <c r="P74" s="44"/>
      <c r="Q74" s="44"/>
      <c r="R74" s="44"/>
      <c r="S74" s="63"/>
    </row>
    <row r="75" spans="1:19" x14ac:dyDescent="0.35">
      <c r="A75" s="66"/>
      <c r="B75" s="66"/>
      <c r="C75" s="66"/>
      <c r="D75" s="66"/>
      <c r="E75" s="66"/>
      <c r="F75" s="66"/>
      <c r="G75" s="66"/>
      <c r="H75" s="66"/>
      <c r="I75" s="66"/>
      <c r="J75" s="66"/>
      <c r="M75" s="63"/>
      <c r="N75" s="63"/>
      <c r="O75" s="63"/>
      <c r="P75" s="63"/>
      <c r="Q75" s="63"/>
      <c r="R75" s="63"/>
      <c r="S75" s="63"/>
    </row>
    <row r="76" spans="1:19" x14ac:dyDescent="0.35">
      <c r="A76" s="66"/>
      <c r="B76" s="66"/>
      <c r="C76" s="66"/>
      <c r="D76" s="66"/>
      <c r="E76" s="66"/>
      <c r="F76" s="66"/>
      <c r="G76" s="66"/>
      <c r="H76" s="66"/>
      <c r="I76" s="66"/>
      <c r="J76" s="66"/>
      <c r="L76" s="21"/>
      <c r="M76" s="63"/>
      <c r="N76" s="63"/>
      <c r="O76" s="63"/>
      <c r="P76" s="63"/>
      <c r="Q76" s="63"/>
      <c r="R76" s="63"/>
      <c r="S76" s="63"/>
    </row>
    <row r="77" spans="1:19" ht="18.5" x14ac:dyDescent="0.45">
      <c r="A77" s="66"/>
      <c r="B77" s="72" t="s">
        <v>335</v>
      </c>
      <c r="C77" s="66"/>
      <c r="D77" s="66"/>
      <c r="E77" s="66"/>
      <c r="F77" s="66"/>
      <c r="G77" s="66"/>
      <c r="H77" s="66"/>
      <c r="I77" s="66"/>
      <c r="J77" s="66"/>
      <c r="L77" s="21"/>
      <c r="M77" s="63"/>
      <c r="N77" s="69" t="s">
        <v>193</v>
      </c>
      <c r="O77" s="63"/>
      <c r="P77" s="63"/>
      <c r="Q77" s="63"/>
      <c r="R77" s="63"/>
      <c r="S77" s="63"/>
    </row>
    <row r="78" spans="1:19" ht="69.650000000000006" customHeight="1" x14ac:dyDescent="0.35">
      <c r="A78" s="66"/>
      <c r="B78" s="216" t="s">
        <v>468</v>
      </c>
      <c r="C78" s="216"/>
      <c r="D78" s="216"/>
      <c r="E78" s="216"/>
      <c r="F78" s="216"/>
      <c r="G78" s="216"/>
      <c r="H78" s="216"/>
      <c r="I78" s="216"/>
      <c r="J78" s="66"/>
      <c r="M78" s="63"/>
      <c r="N78" s="226" t="s">
        <v>467</v>
      </c>
      <c r="O78" s="226"/>
      <c r="P78" s="44"/>
      <c r="Q78" s="44"/>
      <c r="R78" s="44"/>
      <c r="S78" s="63"/>
    </row>
    <row r="79" spans="1:19" x14ac:dyDescent="0.35">
      <c r="A79" s="66"/>
      <c r="B79" s="246" t="s">
        <v>169</v>
      </c>
      <c r="C79" s="246"/>
      <c r="D79" s="66"/>
      <c r="E79" s="66"/>
      <c r="F79" s="66"/>
      <c r="G79" s="66"/>
      <c r="H79" s="66"/>
      <c r="I79" s="66"/>
      <c r="J79" s="66"/>
      <c r="M79" s="63"/>
      <c r="N79" s="226"/>
      <c r="O79" s="226"/>
      <c r="P79" s="44"/>
      <c r="Q79" s="44"/>
      <c r="R79" s="44"/>
      <c r="S79" s="63"/>
    </row>
    <row r="80" spans="1:19" ht="15.65" customHeight="1" x14ac:dyDescent="0.35">
      <c r="A80" s="66"/>
      <c r="B80" s="66"/>
      <c r="C80" s="66"/>
      <c r="D80" s="66"/>
      <c r="E80" s="66"/>
      <c r="F80" s="66"/>
      <c r="G80" s="66"/>
      <c r="H80" s="66"/>
      <c r="I80" s="66"/>
      <c r="J80" s="66"/>
      <c r="M80" s="63"/>
      <c r="N80" s="143" t="s">
        <v>447</v>
      </c>
      <c r="O80" s="44"/>
      <c r="P80" s="44"/>
      <c r="Q80" s="44"/>
      <c r="R80" s="44"/>
      <c r="S80" s="63"/>
    </row>
    <row r="81" spans="1:19" x14ac:dyDescent="0.35">
      <c r="A81" s="66"/>
      <c r="B81" s="247" t="s">
        <v>341</v>
      </c>
      <c r="C81" s="247"/>
      <c r="D81" s="247"/>
      <c r="E81" s="247"/>
      <c r="F81" s="247"/>
      <c r="G81" s="247"/>
      <c r="H81" s="247"/>
      <c r="I81" s="247"/>
      <c r="J81" s="66"/>
      <c r="M81" s="63"/>
      <c r="N81" s="44"/>
      <c r="O81" s="44"/>
      <c r="P81" s="44"/>
      <c r="Q81" s="44"/>
      <c r="R81" s="44"/>
      <c r="S81" s="63"/>
    </row>
    <row r="82" spans="1:19" ht="15" customHeight="1" x14ac:dyDescent="0.35">
      <c r="A82" s="66"/>
      <c r="B82" s="66"/>
      <c r="C82" s="213"/>
      <c r="D82" s="214"/>
      <c r="E82" s="214"/>
      <c r="F82" s="214"/>
      <c r="G82" s="215"/>
      <c r="H82" s="66"/>
      <c r="I82" s="66"/>
      <c r="J82" s="66"/>
      <c r="L82" s="1">
        <f>IF(C82="Significantly improve facilities, shared spaces, connectivity or resources",2, IF(C82="Slightly improve facilities, shared spaces, connectivity or resources",1, IF(C82="not applicable/no impact",0, IF(C82="Slightly reduce facilities, shared spaces, connectivity or resources", -1, IF(C82="Significantly reduce facilities, shared spaces, connectivity or resources", -2, IF(C82="",20,""))))))</f>
        <v>20</v>
      </c>
      <c r="M82" s="63"/>
      <c r="N82" s="57" t="s">
        <v>518</v>
      </c>
      <c r="O82" s="57" t="s">
        <v>522</v>
      </c>
      <c r="P82" s="44"/>
      <c r="Q82" s="44"/>
      <c r="R82" s="44"/>
      <c r="S82" s="63"/>
    </row>
    <row r="83" spans="1:19" x14ac:dyDescent="0.35">
      <c r="A83" s="66"/>
      <c r="B83" s="66"/>
      <c r="C83" s="66"/>
      <c r="D83" s="66"/>
      <c r="E83" s="66"/>
      <c r="F83" s="66"/>
      <c r="G83" s="66"/>
      <c r="H83" s="66"/>
      <c r="I83" s="66"/>
      <c r="J83" s="66"/>
      <c r="M83" s="63"/>
      <c r="N83" s="44" t="s">
        <v>636</v>
      </c>
      <c r="O83" s="44" t="s">
        <v>640</v>
      </c>
      <c r="P83" s="44"/>
      <c r="Q83" s="44"/>
      <c r="R83" s="44"/>
      <c r="S83" s="63"/>
    </row>
    <row r="84" spans="1:19" x14ac:dyDescent="0.35">
      <c r="A84" s="66"/>
      <c r="B84" s="74" t="s">
        <v>171</v>
      </c>
      <c r="C84" s="66"/>
      <c r="D84" s="66"/>
      <c r="E84" s="66"/>
      <c r="F84" s="66"/>
      <c r="G84" s="66"/>
      <c r="H84" s="66"/>
      <c r="I84" s="66"/>
      <c r="J84" s="66"/>
      <c r="M84" s="63"/>
      <c r="N84" s="44" t="s">
        <v>637</v>
      </c>
      <c r="O84" s="44" t="s">
        <v>641</v>
      </c>
      <c r="P84" s="44"/>
      <c r="Q84" s="44"/>
      <c r="R84" s="44"/>
      <c r="S84" s="63"/>
    </row>
    <row r="85" spans="1:19" x14ac:dyDescent="0.35">
      <c r="A85" s="66"/>
      <c r="B85" s="76"/>
      <c r="C85" s="217"/>
      <c r="D85" s="218"/>
      <c r="E85" s="218"/>
      <c r="F85" s="218"/>
      <c r="G85" s="219"/>
      <c r="H85" s="76"/>
      <c r="I85" s="76"/>
      <c r="J85" s="66"/>
      <c r="L85" s="111" t="str">
        <f>IF(C85="yes",2,IF(C85="no",1,"0"))</f>
        <v>0</v>
      </c>
      <c r="M85" s="63"/>
      <c r="N85" s="44" t="s">
        <v>638</v>
      </c>
      <c r="O85" s="44" t="s">
        <v>642</v>
      </c>
      <c r="P85" s="44"/>
      <c r="Q85" s="44"/>
      <c r="R85" s="44"/>
      <c r="S85" s="63"/>
    </row>
    <row r="86" spans="1:19" x14ac:dyDescent="0.35">
      <c r="A86" s="66"/>
      <c r="B86" s="66"/>
      <c r="C86" s="66"/>
      <c r="D86" s="66"/>
      <c r="E86" s="66"/>
      <c r="F86" s="66"/>
      <c r="G86" s="66"/>
      <c r="H86" s="66"/>
      <c r="I86" s="66"/>
      <c r="J86" s="66"/>
      <c r="M86" s="63"/>
      <c r="N86" s="44" t="s">
        <v>639</v>
      </c>
      <c r="O86" s="44"/>
      <c r="P86" s="44"/>
      <c r="Q86" s="44"/>
      <c r="R86" s="44"/>
      <c r="S86" s="63"/>
    </row>
    <row r="87" spans="1:19" x14ac:dyDescent="0.35">
      <c r="A87" s="66"/>
      <c r="B87" s="244" t="s">
        <v>364</v>
      </c>
      <c r="C87" s="245"/>
      <c r="D87" s="245"/>
      <c r="E87" s="245"/>
      <c r="F87" s="245"/>
      <c r="G87" s="245"/>
      <c r="H87" s="74"/>
      <c r="I87" s="74"/>
      <c r="J87" s="66"/>
      <c r="M87" s="63"/>
      <c r="N87" s="44"/>
      <c r="O87" s="44"/>
      <c r="P87" s="44"/>
      <c r="Q87" s="44"/>
      <c r="R87" s="44"/>
      <c r="S87" s="63"/>
    </row>
    <row r="88" spans="1:19" x14ac:dyDescent="0.35">
      <c r="A88" s="66"/>
      <c r="B88" s="66"/>
      <c r="C88" s="213"/>
      <c r="D88" s="214"/>
      <c r="E88" s="214"/>
      <c r="F88" s="214"/>
      <c r="G88" s="215"/>
      <c r="H88" s="66"/>
      <c r="I88" s="66"/>
      <c r="J88" s="66"/>
      <c r="L88" s="111" t="str">
        <f>IF(C88="yes",2,IF(C88="no",1,"0"))</f>
        <v>0</v>
      </c>
      <c r="M88" s="63"/>
      <c r="N88" s="44"/>
      <c r="O88" s="44"/>
      <c r="P88" s="44"/>
      <c r="Q88" s="44"/>
      <c r="R88" s="44"/>
      <c r="S88" s="63"/>
    </row>
    <row r="89" spans="1:19" x14ac:dyDescent="0.35">
      <c r="A89" s="66"/>
      <c r="B89" s="66"/>
      <c r="C89" s="66"/>
      <c r="D89" s="66"/>
      <c r="E89" s="66"/>
      <c r="F89" s="66"/>
      <c r="G89" s="66"/>
      <c r="H89" s="66"/>
      <c r="I89" s="66"/>
      <c r="J89" s="66"/>
      <c r="L89" s="21">
        <f>IF(C82="",20,((L82*L85)*L88))</f>
        <v>20</v>
      </c>
      <c r="M89" s="63"/>
      <c r="N89" s="44"/>
      <c r="O89" s="44"/>
      <c r="P89" s="44"/>
      <c r="Q89" s="44"/>
      <c r="R89" s="44"/>
      <c r="S89" s="63"/>
    </row>
    <row r="90" spans="1:19" x14ac:dyDescent="0.35">
      <c r="A90" s="66"/>
      <c r="B90" s="74" t="s">
        <v>222</v>
      </c>
      <c r="C90" s="74" t="s">
        <v>212</v>
      </c>
      <c r="D90" s="66"/>
      <c r="E90" s="66"/>
      <c r="F90" s="66"/>
      <c r="G90" s="66"/>
      <c r="H90" s="66"/>
      <c r="I90" s="66"/>
      <c r="J90" s="66"/>
      <c r="M90" s="63"/>
      <c r="N90" s="44"/>
      <c r="O90" s="44"/>
      <c r="P90" s="44"/>
      <c r="Q90" s="44"/>
      <c r="R90" s="44"/>
      <c r="S90" s="63"/>
    </row>
    <row r="91" spans="1:19" ht="29.15" customHeight="1" x14ac:dyDescent="0.35">
      <c r="A91" s="66"/>
      <c r="B91" s="66"/>
      <c r="C91" s="248"/>
      <c r="D91" s="249"/>
      <c r="E91" s="249"/>
      <c r="F91" s="249"/>
      <c r="G91" s="250"/>
      <c r="H91" s="66"/>
      <c r="I91" s="66"/>
      <c r="J91" s="66"/>
      <c r="L91" s="1">
        <f>IF(C91="",1,0)</f>
        <v>1</v>
      </c>
      <c r="M91" s="63"/>
      <c r="N91" s="44"/>
      <c r="O91" s="44"/>
      <c r="P91" s="44"/>
      <c r="Q91" s="44"/>
      <c r="R91" s="44"/>
      <c r="S91" s="63"/>
    </row>
    <row r="92" spans="1:19" ht="15" thickBot="1" x14ac:dyDescent="0.4">
      <c r="A92" s="66"/>
      <c r="B92" s="75"/>
      <c r="C92" s="75"/>
      <c r="D92" s="75"/>
      <c r="E92" s="75"/>
      <c r="F92" s="75"/>
      <c r="G92" s="75"/>
      <c r="H92" s="75"/>
      <c r="I92" s="75"/>
      <c r="J92" s="66"/>
      <c r="M92" s="63"/>
      <c r="N92" s="44"/>
      <c r="O92" s="44"/>
      <c r="P92" s="44"/>
      <c r="Q92" s="44"/>
      <c r="R92" s="44"/>
      <c r="S92" s="63"/>
    </row>
    <row r="93" spans="1:19" x14ac:dyDescent="0.35">
      <c r="A93" s="66"/>
      <c r="B93" s="66"/>
      <c r="C93" s="66"/>
      <c r="D93" s="66"/>
      <c r="E93" s="66"/>
      <c r="F93" s="66"/>
      <c r="G93" s="66"/>
      <c r="H93" s="66"/>
      <c r="I93" s="66"/>
      <c r="J93" s="66"/>
      <c r="M93" s="63"/>
      <c r="N93" s="63"/>
      <c r="O93" s="63"/>
      <c r="P93" s="63"/>
      <c r="Q93" s="63"/>
      <c r="R93" s="63"/>
      <c r="S93" s="63"/>
    </row>
    <row r="94" spans="1:19" x14ac:dyDescent="0.35">
      <c r="A94" s="66"/>
      <c r="B94" s="66"/>
      <c r="C94" s="66"/>
      <c r="D94" s="66"/>
      <c r="E94" s="66"/>
      <c r="F94" s="66"/>
      <c r="G94" s="66"/>
      <c r="H94" s="66"/>
      <c r="I94" s="66"/>
      <c r="J94" s="66"/>
      <c r="L94" s="21"/>
      <c r="M94" s="63"/>
      <c r="N94" s="63"/>
      <c r="O94" s="63"/>
      <c r="P94" s="63"/>
      <c r="Q94" s="63"/>
      <c r="R94" s="63"/>
      <c r="S94" s="63"/>
    </row>
    <row r="95" spans="1:19" ht="18.5" x14ac:dyDescent="0.45">
      <c r="A95" s="66"/>
      <c r="B95" s="72" t="s">
        <v>334</v>
      </c>
      <c r="C95" s="66"/>
      <c r="D95" s="66"/>
      <c r="E95" s="66"/>
      <c r="F95" s="66"/>
      <c r="G95" s="66"/>
      <c r="H95" s="66"/>
      <c r="I95" s="66"/>
      <c r="J95" s="66"/>
      <c r="L95" s="21"/>
      <c r="M95" s="63"/>
      <c r="N95" s="69" t="s">
        <v>193</v>
      </c>
      <c r="O95" s="63"/>
      <c r="P95" s="63"/>
      <c r="Q95" s="63"/>
      <c r="R95" s="63"/>
      <c r="S95" s="63"/>
    </row>
    <row r="96" spans="1:19" ht="66.650000000000006" customHeight="1" x14ac:dyDescent="0.35">
      <c r="A96" s="66"/>
      <c r="B96" s="210" t="s">
        <v>469</v>
      </c>
      <c r="C96" s="210"/>
      <c r="D96" s="210"/>
      <c r="E96" s="210"/>
      <c r="F96" s="210"/>
      <c r="G96" s="210"/>
      <c r="H96" s="210"/>
      <c r="I96" s="210"/>
      <c r="J96" s="66"/>
      <c r="M96" s="63"/>
      <c r="N96" s="226" t="s">
        <v>470</v>
      </c>
      <c r="O96" s="226"/>
      <c r="P96" s="44"/>
      <c r="Q96" s="44"/>
      <c r="R96" s="44"/>
      <c r="S96" s="63"/>
    </row>
    <row r="97" spans="1:19" x14ac:dyDescent="0.35">
      <c r="A97" s="66"/>
      <c r="B97" s="246" t="s">
        <v>169</v>
      </c>
      <c r="C97" s="246"/>
      <c r="D97" s="66"/>
      <c r="E97" s="66"/>
      <c r="F97" s="66"/>
      <c r="G97" s="66"/>
      <c r="H97" s="66"/>
      <c r="I97" s="66"/>
      <c r="J97" s="66"/>
      <c r="M97" s="63"/>
      <c r="N97" s="226"/>
      <c r="O97" s="226"/>
      <c r="P97" s="44"/>
      <c r="Q97" s="44"/>
      <c r="R97" s="44"/>
      <c r="S97" s="63"/>
    </row>
    <row r="98" spans="1:19" x14ac:dyDescent="0.35">
      <c r="A98" s="66"/>
      <c r="B98" s="66"/>
      <c r="C98" s="66"/>
      <c r="D98" s="66"/>
      <c r="E98" s="66"/>
      <c r="F98" s="66"/>
      <c r="G98" s="66"/>
      <c r="H98" s="66"/>
      <c r="I98" s="66"/>
      <c r="J98" s="66"/>
      <c r="M98" s="63"/>
      <c r="N98" s="226"/>
      <c r="O98" s="226"/>
      <c r="P98" s="44"/>
      <c r="Q98" s="44"/>
      <c r="R98" s="44"/>
      <c r="S98" s="63"/>
    </row>
    <row r="99" spans="1:19" x14ac:dyDescent="0.35">
      <c r="A99" s="66"/>
      <c r="B99" s="247" t="s">
        <v>306</v>
      </c>
      <c r="C99" s="247"/>
      <c r="D99" s="247"/>
      <c r="E99" s="247"/>
      <c r="F99" s="247"/>
      <c r="G99" s="247"/>
      <c r="H99" s="247"/>
      <c r="I99" s="247"/>
      <c r="J99" s="66"/>
      <c r="M99" s="63"/>
      <c r="N99" s="44"/>
      <c r="O99" s="44"/>
      <c r="P99" s="44"/>
      <c r="Q99" s="44"/>
      <c r="R99" s="44"/>
      <c r="S99" s="63"/>
    </row>
    <row r="100" spans="1:19" x14ac:dyDescent="0.35">
      <c r="A100" s="66"/>
      <c r="B100" s="66"/>
      <c r="C100" s="213"/>
      <c r="D100" s="214"/>
      <c r="E100" s="214"/>
      <c r="F100" s="214"/>
      <c r="G100" s="215"/>
      <c r="H100" s="66"/>
      <c r="I100" s="66"/>
      <c r="J100" s="66"/>
      <c r="L100" s="1">
        <f>IF(C100="Significantly increase social or cultural resources or support",2, IF(C100="Slightly increase social or cultural resources or support",1, IF(C100="not applicable/no impact",0, IF(C100="Slightly reduce social or cultural resources or support", -1, IF(C100="Significantly reduce social or cultural resources or support", -2, IF(C100="",20, ""))))))</f>
        <v>20</v>
      </c>
      <c r="M100" s="63"/>
      <c r="N100" s="143" t="s">
        <v>447</v>
      </c>
      <c r="O100" s="44"/>
      <c r="P100" s="44"/>
      <c r="Q100" s="44"/>
      <c r="R100" s="44"/>
      <c r="S100" s="63"/>
    </row>
    <row r="101" spans="1:19" x14ac:dyDescent="0.35">
      <c r="A101" s="66"/>
      <c r="B101" s="66"/>
      <c r="C101" s="66"/>
      <c r="D101" s="66"/>
      <c r="E101" s="66"/>
      <c r="F101" s="66"/>
      <c r="G101" s="66"/>
      <c r="H101" s="66"/>
      <c r="I101" s="66"/>
      <c r="J101" s="66"/>
      <c r="M101" s="63"/>
      <c r="N101" s="44"/>
      <c r="O101" s="44"/>
      <c r="P101" s="44"/>
      <c r="Q101" s="44"/>
      <c r="R101" s="44"/>
      <c r="S101" s="63"/>
    </row>
    <row r="102" spans="1:19" x14ac:dyDescent="0.35">
      <c r="A102" s="66"/>
      <c r="B102" s="74" t="s">
        <v>171</v>
      </c>
      <c r="C102" s="66"/>
      <c r="D102" s="66"/>
      <c r="E102" s="66"/>
      <c r="F102" s="66"/>
      <c r="G102" s="66"/>
      <c r="H102" s="66"/>
      <c r="I102" s="66"/>
      <c r="J102" s="66"/>
      <c r="M102" s="63"/>
      <c r="N102" s="57" t="s">
        <v>518</v>
      </c>
      <c r="O102" s="57" t="s">
        <v>522</v>
      </c>
      <c r="P102" s="44"/>
      <c r="Q102" s="44"/>
      <c r="R102" s="44"/>
      <c r="S102" s="63"/>
    </row>
    <row r="103" spans="1:19" x14ac:dyDescent="0.35">
      <c r="A103" s="66"/>
      <c r="B103" s="76"/>
      <c r="C103" s="217"/>
      <c r="D103" s="218"/>
      <c r="E103" s="218"/>
      <c r="F103" s="218"/>
      <c r="G103" s="219"/>
      <c r="H103" s="76"/>
      <c r="I103" s="76"/>
      <c r="J103" s="66"/>
      <c r="L103" s="111" t="str">
        <f>IF(C103="yes",2,IF(C103="no",1,"0"))</f>
        <v>0</v>
      </c>
      <c r="M103" s="63"/>
      <c r="N103" s="44" t="s">
        <v>671</v>
      </c>
      <c r="O103" s="44" t="s">
        <v>524</v>
      </c>
      <c r="P103" s="44"/>
      <c r="Q103" s="44"/>
      <c r="R103" s="44"/>
      <c r="S103" s="63"/>
    </row>
    <row r="104" spans="1:19" x14ac:dyDescent="0.35">
      <c r="A104" s="66"/>
      <c r="B104" s="66"/>
      <c r="C104" s="66"/>
      <c r="D104" s="66"/>
      <c r="E104" s="66"/>
      <c r="F104" s="66"/>
      <c r="G104" s="66"/>
      <c r="H104" s="66"/>
      <c r="I104" s="66"/>
      <c r="J104" s="66"/>
      <c r="L104" s="114"/>
      <c r="M104" s="63"/>
      <c r="N104" s="44" t="s">
        <v>643</v>
      </c>
      <c r="O104" s="44" t="s">
        <v>525</v>
      </c>
      <c r="P104" s="44"/>
      <c r="Q104" s="44"/>
      <c r="R104" s="44"/>
      <c r="S104" s="63"/>
    </row>
    <row r="105" spans="1:19" x14ac:dyDescent="0.35">
      <c r="A105" s="66"/>
      <c r="B105" s="244" t="s">
        <v>365</v>
      </c>
      <c r="C105" s="245"/>
      <c r="D105" s="245"/>
      <c r="E105" s="245"/>
      <c r="F105" s="245"/>
      <c r="G105" s="245"/>
      <c r="H105" s="74"/>
      <c r="I105" s="74"/>
      <c r="J105" s="66"/>
      <c r="L105" s="114"/>
      <c r="M105" s="63"/>
      <c r="N105" s="44"/>
      <c r="O105" s="44"/>
      <c r="P105" s="44"/>
      <c r="Q105" s="44"/>
      <c r="R105" s="44"/>
      <c r="S105" s="63"/>
    </row>
    <row r="106" spans="1:19" x14ac:dyDescent="0.35">
      <c r="A106" s="66"/>
      <c r="B106" s="66"/>
      <c r="C106" s="213"/>
      <c r="D106" s="214"/>
      <c r="E106" s="214"/>
      <c r="F106" s="214"/>
      <c r="G106" s="215"/>
      <c r="H106" s="66"/>
      <c r="I106" s="66"/>
      <c r="J106" s="66"/>
      <c r="L106" s="111" t="str">
        <f>IF(C106="yes",2,IF(C106="no",1,"0"))</f>
        <v>0</v>
      </c>
      <c r="M106" s="63"/>
      <c r="N106" s="44"/>
      <c r="O106" s="44"/>
      <c r="P106" s="44"/>
      <c r="Q106" s="44"/>
      <c r="R106" s="44"/>
      <c r="S106" s="63"/>
    </row>
    <row r="107" spans="1:19" x14ac:dyDescent="0.35">
      <c r="A107" s="66"/>
      <c r="B107" s="66"/>
      <c r="C107" s="66"/>
      <c r="D107" s="66"/>
      <c r="E107" s="66"/>
      <c r="F107" s="66"/>
      <c r="G107" s="66"/>
      <c r="H107" s="66"/>
      <c r="I107" s="66"/>
      <c r="J107" s="66"/>
      <c r="L107" s="21">
        <f>IF(C100="",20,((L100*L103)*L106))</f>
        <v>20</v>
      </c>
      <c r="M107" s="63"/>
      <c r="N107" s="44"/>
      <c r="O107" s="44"/>
      <c r="P107" s="44"/>
      <c r="Q107" s="44"/>
      <c r="R107" s="44"/>
      <c r="S107" s="63"/>
    </row>
    <row r="108" spans="1:19" x14ac:dyDescent="0.35">
      <c r="A108" s="66"/>
      <c r="B108" s="74" t="s">
        <v>222</v>
      </c>
      <c r="C108" s="74" t="s">
        <v>212</v>
      </c>
      <c r="D108" s="66"/>
      <c r="E108" s="66"/>
      <c r="F108" s="66"/>
      <c r="G108" s="66"/>
      <c r="H108" s="66"/>
      <c r="I108" s="66"/>
      <c r="J108" s="66"/>
      <c r="M108" s="63"/>
      <c r="N108" s="44"/>
      <c r="O108" s="44"/>
      <c r="P108" s="44"/>
      <c r="Q108" s="44"/>
      <c r="R108" s="44"/>
      <c r="S108" s="63"/>
    </row>
    <row r="109" spans="1:19" ht="29.15" customHeight="1" x14ac:dyDescent="0.35">
      <c r="A109" s="66"/>
      <c r="B109" s="66"/>
      <c r="C109" s="248"/>
      <c r="D109" s="249"/>
      <c r="E109" s="249"/>
      <c r="F109" s="249"/>
      <c r="G109" s="250"/>
      <c r="H109" s="66"/>
      <c r="I109" s="66"/>
      <c r="J109" s="66"/>
      <c r="L109" s="1">
        <f>IF(C109="",1,0)</f>
        <v>1</v>
      </c>
      <c r="M109" s="63"/>
      <c r="N109" s="44"/>
      <c r="O109" s="44"/>
      <c r="P109" s="44"/>
      <c r="Q109" s="44"/>
      <c r="R109" s="44"/>
      <c r="S109" s="63"/>
    </row>
    <row r="110" spans="1:19" ht="15" thickBot="1" x14ac:dyDescent="0.4">
      <c r="A110" s="66"/>
      <c r="B110" s="75"/>
      <c r="C110" s="75"/>
      <c r="D110" s="75"/>
      <c r="E110" s="75"/>
      <c r="F110" s="75"/>
      <c r="G110" s="75"/>
      <c r="H110" s="75"/>
      <c r="I110" s="75"/>
      <c r="J110" s="66"/>
      <c r="M110" s="63"/>
      <c r="N110" s="44"/>
      <c r="O110" s="44"/>
      <c r="P110" s="44"/>
      <c r="Q110" s="44"/>
      <c r="R110" s="44"/>
      <c r="S110" s="63"/>
    </row>
    <row r="111" spans="1:19" x14ac:dyDescent="0.35">
      <c r="A111" s="66"/>
      <c r="B111" s="66"/>
      <c r="C111" s="66"/>
      <c r="D111" s="66"/>
      <c r="E111" s="66"/>
      <c r="F111" s="66"/>
      <c r="G111" s="66"/>
      <c r="H111" s="66"/>
      <c r="I111" s="66"/>
      <c r="J111" s="66"/>
      <c r="M111" s="63"/>
      <c r="N111" s="63"/>
      <c r="O111" s="63"/>
      <c r="P111" s="63"/>
      <c r="Q111" s="63"/>
      <c r="R111" s="63"/>
      <c r="S111" s="63"/>
    </row>
    <row r="112" spans="1:19" x14ac:dyDescent="0.35">
      <c r="A112" s="66"/>
      <c r="B112" s="66"/>
      <c r="C112" s="66"/>
      <c r="D112" s="66"/>
      <c r="E112" s="66"/>
      <c r="F112" s="66"/>
      <c r="G112" s="66"/>
      <c r="H112" s="66"/>
      <c r="I112" s="66"/>
      <c r="J112" s="66"/>
      <c r="L112" s="21"/>
      <c r="M112" s="63"/>
      <c r="N112" s="63"/>
      <c r="O112" s="63"/>
      <c r="P112" s="63"/>
      <c r="Q112" s="63"/>
      <c r="R112" s="63"/>
      <c r="S112" s="63"/>
    </row>
    <row r="113" spans="1:19" ht="18.5" x14ac:dyDescent="0.45">
      <c r="A113" s="66"/>
      <c r="B113" s="72" t="s">
        <v>266</v>
      </c>
      <c r="C113" s="66"/>
      <c r="D113" s="66"/>
      <c r="E113" s="66"/>
      <c r="F113" s="66"/>
      <c r="G113" s="66"/>
      <c r="H113" s="66"/>
      <c r="I113" s="66"/>
      <c r="J113" s="66"/>
      <c r="L113" s="21"/>
      <c r="M113" s="63"/>
      <c r="N113" s="69" t="s">
        <v>193</v>
      </c>
      <c r="O113" s="63"/>
      <c r="P113" s="63"/>
      <c r="Q113" s="63"/>
      <c r="R113" s="63"/>
      <c r="S113" s="63"/>
    </row>
    <row r="114" spans="1:19" ht="73" customHeight="1" x14ac:dyDescent="0.35">
      <c r="A114" s="66"/>
      <c r="B114" s="210" t="s">
        <v>472</v>
      </c>
      <c r="C114" s="210"/>
      <c r="D114" s="210"/>
      <c r="E114" s="210"/>
      <c r="F114" s="210"/>
      <c r="G114" s="210"/>
      <c r="H114" s="210"/>
      <c r="I114" s="210"/>
      <c r="J114" s="66"/>
      <c r="M114" s="63"/>
      <c r="N114" s="226" t="s">
        <v>471</v>
      </c>
      <c r="O114" s="226"/>
      <c r="P114" s="44"/>
      <c r="Q114" s="44"/>
      <c r="R114" s="44"/>
      <c r="S114" s="63"/>
    </row>
    <row r="115" spans="1:19" x14ac:dyDescent="0.35">
      <c r="A115" s="66"/>
      <c r="B115" s="246" t="s">
        <v>169</v>
      </c>
      <c r="C115" s="246"/>
      <c r="D115" s="66"/>
      <c r="E115" s="66"/>
      <c r="F115" s="66"/>
      <c r="G115" s="66"/>
      <c r="H115" s="66"/>
      <c r="I115" s="66"/>
      <c r="J115" s="66"/>
      <c r="M115" s="63"/>
      <c r="N115" s="143" t="s">
        <v>447</v>
      </c>
      <c r="O115" s="44"/>
      <c r="P115" s="44"/>
      <c r="Q115" s="44"/>
      <c r="R115" s="44"/>
      <c r="S115" s="63"/>
    </row>
    <row r="116" spans="1:19" x14ac:dyDescent="0.35">
      <c r="A116" s="66"/>
      <c r="B116" s="66"/>
      <c r="C116" s="66"/>
      <c r="D116" s="66"/>
      <c r="E116" s="66"/>
      <c r="F116" s="66"/>
      <c r="G116" s="66"/>
      <c r="H116" s="66"/>
      <c r="I116" s="66"/>
      <c r="J116" s="66"/>
      <c r="M116" s="63"/>
      <c r="N116" s="44"/>
      <c r="O116" s="44"/>
      <c r="P116" s="44"/>
      <c r="Q116" s="44"/>
      <c r="R116" s="44"/>
      <c r="S116" s="63"/>
    </row>
    <row r="117" spans="1:19" x14ac:dyDescent="0.35">
      <c r="A117" s="66"/>
      <c r="B117" s="247" t="s">
        <v>267</v>
      </c>
      <c r="C117" s="247"/>
      <c r="D117" s="247"/>
      <c r="E117" s="247"/>
      <c r="F117" s="247"/>
      <c r="G117" s="247"/>
      <c r="H117" s="247"/>
      <c r="I117" s="247"/>
      <c r="J117" s="66"/>
      <c r="M117" s="63"/>
      <c r="N117" s="57" t="s">
        <v>526</v>
      </c>
      <c r="O117" s="57" t="s">
        <v>532</v>
      </c>
      <c r="P117" s="44"/>
      <c r="Q117" s="44"/>
      <c r="R117" s="44"/>
      <c r="S117" s="63"/>
    </row>
    <row r="118" spans="1:19" x14ac:dyDescent="0.35">
      <c r="A118" s="66"/>
      <c r="B118" s="66"/>
      <c r="C118" s="213"/>
      <c r="D118" s="214"/>
      <c r="E118" s="214"/>
      <c r="F118" s="214"/>
      <c r="G118" s="215"/>
      <c r="H118" s="66"/>
      <c r="I118" s="66"/>
      <c r="J118" s="66"/>
      <c r="L118" s="1">
        <f>IF(C118="Actively reduces barriers to increase access",2, IF(C118="Presents no barriers to access",1, IF(C118="not applicable/no impact",0, IF(C118="Risk of some barriers to access", -1, IF(C118="Presents barriers to access in one or more areas", -2, IF(C118="",20, ""))))))</f>
        <v>20</v>
      </c>
      <c r="M118" s="63"/>
      <c r="N118" s="44" t="s">
        <v>527</v>
      </c>
      <c r="O118" s="44" t="s">
        <v>533</v>
      </c>
      <c r="P118" s="44"/>
      <c r="Q118" s="44"/>
      <c r="R118" s="44"/>
      <c r="S118" s="63"/>
    </row>
    <row r="119" spans="1:19" x14ac:dyDescent="0.35">
      <c r="A119" s="66"/>
      <c r="B119" s="66"/>
      <c r="C119" s="66"/>
      <c r="D119" s="66"/>
      <c r="E119" s="66"/>
      <c r="F119" s="66"/>
      <c r="G119" s="66"/>
      <c r="H119" s="66"/>
      <c r="I119" s="66"/>
      <c r="J119" s="66"/>
      <c r="M119" s="63"/>
      <c r="N119" s="44" t="s">
        <v>528</v>
      </c>
      <c r="O119" s="44" t="s">
        <v>534</v>
      </c>
      <c r="P119" s="44"/>
      <c r="Q119" s="44"/>
      <c r="R119" s="44"/>
      <c r="S119" s="63"/>
    </row>
    <row r="120" spans="1:19" x14ac:dyDescent="0.35">
      <c r="A120" s="66"/>
      <c r="B120" s="74" t="s">
        <v>171</v>
      </c>
      <c r="C120" s="66"/>
      <c r="D120" s="66"/>
      <c r="E120" s="66"/>
      <c r="F120" s="66"/>
      <c r="G120" s="66"/>
      <c r="H120" s="66"/>
      <c r="I120" s="66"/>
      <c r="J120" s="66"/>
      <c r="M120" s="63"/>
      <c r="N120" s="44" t="s">
        <v>529</v>
      </c>
      <c r="O120" s="44" t="s">
        <v>535</v>
      </c>
      <c r="P120" s="44"/>
      <c r="Q120" s="44"/>
      <c r="R120" s="44"/>
      <c r="S120" s="63"/>
    </row>
    <row r="121" spans="1:19" x14ac:dyDescent="0.35">
      <c r="A121" s="66"/>
      <c r="B121" s="76"/>
      <c r="C121" s="217"/>
      <c r="D121" s="218"/>
      <c r="E121" s="218"/>
      <c r="F121" s="218"/>
      <c r="G121" s="219"/>
      <c r="H121" s="76"/>
      <c r="I121" s="76"/>
      <c r="J121" s="66"/>
      <c r="L121" s="111" t="str">
        <f>IF(C121="yes",2,IF(C121="no",1,"0"))</f>
        <v>0</v>
      </c>
      <c r="M121" s="63"/>
      <c r="N121" s="44" t="s">
        <v>530</v>
      </c>
      <c r="O121" s="44" t="s">
        <v>644</v>
      </c>
      <c r="P121" s="44"/>
      <c r="Q121" s="44"/>
      <c r="R121" s="44"/>
      <c r="S121" s="63"/>
    </row>
    <row r="122" spans="1:19" x14ac:dyDescent="0.35">
      <c r="A122" s="66"/>
      <c r="B122" s="66"/>
      <c r="C122" s="66"/>
      <c r="D122" s="66"/>
      <c r="E122" s="66"/>
      <c r="F122" s="66"/>
      <c r="G122" s="66"/>
      <c r="H122" s="66"/>
      <c r="I122" s="66"/>
      <c r="J122" s="66"/>
      <c r="L122" s="114"/>
      <c r="M122" s="63"/>
      <c r="N122" s="44" t="s">
        <v>531</v>
      </c>
      <c r="O122" s="44"/>
      <c r="P122" s="44"/>
      <c r="Q122" s="44"/>
      <c r="R122" s="44"/>
      <c r="S122" s="63"/>
    </row>
    <row r="123" spans="1:19" x14ac:dyDescent="0.35">
      <c r="A123" s="66"/>
      <c r="B123" s="244" t="s">
        <v>366</v>
      </c>
      <c r="C123" s="245"/>
      <c r="D123" s="245"/>
      <c r="E123" s="245"/>
      <c r="F123" s="245"/>
      <c r="G123" s="245"/>
      <c r="H123" s="74"/>
      <c r="I123" s="74"/>
      <c r="J123" s="66"/>
      <c r="L123" s="114"/>
      <c r="M123" s="63"/>
      <c r="N123" s="44"/>
      <c r="O123" s="44"/>
      <c r="P123" s="44"/>
      <c r="Q123" s="44"/>
      <c r="R123" s="44"/>
      <c r="S123" s="63"/>
    </row>
    <row r="124" spans="1:19" x14ac:dyDescent="0.35">
      <c r="A124" s="66"/>
      <c r="B124" s="66"/>
      <c r="C124" s="213"/>
      <c r="D124" s="214"/>
      <c r="E124" s="214"/>
      <c r="F124" s="214"/>
      <c r="G124" s="215"/>
      <c r="H124" s="66"/>
      <c r="I124" s="66"/>
      <c r="J124" s="66"/>
      <c r="L124" s="111" t="str">
        <f>IF(C124="yes",2,IF(C124="no",1,"0"))</f>
        <v>0</v>
      </c>
      <c r="M124" s="63"/>
      <c r="N124" s="44"/>
      <c r="O124" s="44"/>
      <c r="P124" s="44"/>
      <c r="Q124" s="44"/>
      <c r="R124" s="44"/>
      <c r="S124" s="63"/>
    </row>
    <row r="125" spans="1:19" x14ac:dyDescent="0.35">
      <c r="A125" s="66"/>
      <c r="B125" s="66"/>
      <c r="C125" s="66"/>
      <c r="D125" s="66"/>
      <c r="E125" s="66"/>
      <c r="F125" s="66"/>
      <c r="G125" s="66"/>
      <c r="H125" s="66"/>
      <c r="I125" s="66"/>
      <c r="J125" s="66"/>
      <c r="L125" s="21">
        <f>IF(C118="",20,((L118*L121)*L124))</f>
        <v>20</v>
      </c>
      <c r="M125" s="63"/>
      <c r="N125" s="44"/>
      <c r="O125" s="44"/>
      <c r="P125" s="44"/>
      <c r="Q125" s="44"/>
      <c r="R125" s="44"/>
      <c r="S125" s="63"/>
    </row>
    <row r="126" spans="1:19" x14ac:dyDescent="0.35">
      <c r="A126" s="66"/>
      <c r="B126" s="74" t="s">
        <v>222</v>
      </c>
      <c r="C126" s="74" t="s">
        <v>212</v>
      </c>
      <c r="D126" s="66"/>
      <c r="E126" s="66"/>
      <c r="F126" s="66"/>
      <c r="G126" s="66"/>
      <c r="H126" s="66"/>
      <c r="I126" s="66"/>
      <c r="J126" s="66"/>
      <c r="M126" s="63"/>
      <c r="N126" s="44"/>
      <c r="O126" s="44"/>
      <c r="P126" s="44"/>
      <c r="Q126" s="44"/>
      <c r="R126" s="44"/>
      <c r="S126" s="63"/>
    </row>
    <row r="127" spans="1:19" ht="29.15" customHeight="1" x14ac:dyDescent="0.35">
      <c r="A127" s="66"/>
      <c r="B127" s="66"/>
      <c r="C127" s="248"/>
      <c r="D127" s="249"/>
      <c r="E127" s="249"/>
      <c r="F127" s="249"/>
      <c r="G127" s="250"/>
      <c r="H127" s="66"/>
      <c r="I127" s="66"/>
      <c r="J127" s="66"/>
      <c r="L127" s="1">
        <f>IF(C127="",1,0)</f>
        <v>1</v>
      </c>
      <c r="M127" s="63"/>
      <c r="N127" s="44"/>
      <c r="O127" s="44"/>
      <c r="P127" s="44"/>
      <c r="Q127" s="44"/>
      <c r="R127" s="44"/>
      <c r="S127" s="63"/>
    </row>
    <row r="128" spans="1:19" ht="15" thickBot="1" x14ac:dyDescent="0.4">
      <c r="A128" s="66"/>
      <c r="B128" s="75"/>
      <c r="C128" s="75"/>
      <c r="D128" s="75"/>
      <c r="E128" s="75"/>
      <c r="F128" s="75"/>
      <c r="G128" s="75"/>
      <c r="H128" s="75"/>
      <c r="I128" s="75"/>
      <c r="J128" s="66"/>
      <c r="M128" s="63"/>
      <c r="N128" s="44"/>
      <c r="O128" s="44"/>
      <c r="P128" s="44"/>
      <c r="Q128" s="44"/>
      <c r="R128" s="44"/>
      <c r="S128" s="63"/>
    </row>
    <row r="129" spans="1:19" x14ac:dyDescent="0.35">
      <c r="A129" s="66"/>
      <c r="B129" s="66"/>
      <c r="C129" s="66"/>
      <c r="D129" s="66"/>
      <c r="E129" s="66"/>
      <c r="F129" s="66"/>
      <c r="G129" s="66"/>
      <c r="H129" s="66"/>
      <c r="I129" s="66"/>
      <c r="J129" s="66"/>
      <c r="M129" s="63"/>
      <c r="N129" s="63"/>
      <c r="O129" s="63"/>
      <c r="P129" s="63"/>
      <c r="Q129" s="63"/>
      <c r="R129" s="63"/>
      <c r="S129" s="63"/>
    </row>
    <row r="130" spans="1:19" x14ac:dyDescent="0.35">
      <c r="A130" s="66"/>
      <c r="B130" s="66"/>
      <c r="C130" s="66"/>
      <c r="D130" s="66"/>
      <c r="E130" s="66"/>
      <c r="F130" s="66"/>
      <c r="G130" s="66"/>
      <c r="H130" s="66"/>
      <c r="I130" s="66"/>
      <c r="J130" s="66"/>
      <c r="L130" s="21"/>
      <c r="M130" s="63"/>
      <c r="N130" s="63"/>
      <c r="O130" s="63"/>
      <c r="P130" s="63"/>
      <c r="Q130" s="63"/>
      <c r="R130" s="63"/>
      <c r="S130" s="63"/>
    </row>
    <row r="131" spans="1:19" ht="18.5" x14ac:dyDescent="0.45">
      <c r="A131" s="66"/>
      <c r="B131" s="72" t="s">
        <v>268</v>
      </c>
      <c r="C131" s="66"/>
      <c r="D131" s="66"/>
      <c r="E131" s="66"/>
      <c r="F131" s="66"/>
      <c r="G131" s="66"/>
      <c r="H131" s="66"/>
      <c r="I131" s="66"/>
      <c r="J131" s="66"/>
      <c r="L131" s="21"/>
      <c r="M131" s="63"/>
      <c r="N131" s="69" t="s">
        <v>193</v>
      </c>
      <c r="O131" s="63"/>
      <c r="P131" s="63"/>
      <c r="Q131" s="63"/>
      <c r="R131" s="63"/>
      <c r="S131" s="63"/>
    </row>
    <row r="132" spans="1:19" ht="75.650000000000006" customHeight="1" x14ac:dyDescent="0.35">
      <c r="A132" s="66"/>
      <c r="B132" s="210" t="s">
        <v>474</v>
      </c>
      <c r="C132" s="210"/>
      <c r="D132" s="210"/>
      <c r="E132" s="210"/>
      <c r="F132" s="210"/>
      <c r="G132" s="210"/>
      <c r="H132" s="210"/>
      <c r="I132" s="210"/>
      <c r="J132" s="66"/>
      <c r="M132" s="63"/>
      <c r="N132" s="234" t="s">
        <v>473</v>
      </c>
      <c r="O132" s="234"/>
      <c r="P132" s="44"/>
      <c r="Q132" s="44"/>
      <c r="R132" s="44"/>
      <c r="S132" s="63"/>
    </row>
    <row r="133" spans="1:19" x14ac:dyDescent="0.35">
      <c r="A133" s="66"/>
      <c r="B133" s="246" t="s">
        <v>169</v>
      </c>
      <c r="C133" s="246"/>
      <c r="D133" s="66"/>
      <c r="E133" s="66"/>
      <c r="F133" s="66"/>
      <c r="G133" s="66"/>
      <c r="H133" s="66"/>
      <c r="I133" s="66"/>
      <c r="J133" s="66"/>
      <c r="M133" s="63"/>
      <c r="N133" s="143" t="s">
        <v>447</v>
      </c>
      <c r="O133" s="44"/>
      <c r="P133" s="44"/>
      <c r="Q133" s="44"/>
      <c r="R133" s="44"/>
      <c r="S133" s="63"/>
    </row>
    <row r="134" spans="1:19" x14ac:dyDescent="0.35">
      <c r="A134" s="66"/>
      <c r="B134" s="66"/>
      <c r="C134" s="66"/>
      <c r="D134" s="66"/>
      <c r="E134" s="66"/>
      <c r="F134" s="66"/>
      <c r="G134" s="66"/>
      <c r="H134" s="66"/>
      <c r="I134" s="66"/>
      <c r="J134" s="66"/>
      <c r="M134" s="63"/>
      <c r="N134" s="44"/>
      <c r="O134" s="44"/>
      <c r="P134" s="44"/>
      <c r="Q134" s="44"/>
      <c r="R134" s="44"/>
      <c r="S134" s="63"/>
    </row>
    <row r="135" spans="1:19" x14ac:dyDescent="0.35">
      <c r="A135" s="66"/>
      <c r="B135" s="247" t="s">
        <v>307</v>
      </c>
      <c r="C135" s="247"/>
      <c r="D135" s="247"/>
      <c r="E135" s="247"/>
      <c r="F135" s="247"/>
      <c r="G135" s="247"/>
      <c r="H135" s="247"/>
      <c r="I135" s="247"/>
      <c r="J135" s="66"/>
      <c r="M135" s="63"/>
      <c r="N135" s="57" t="s">
        <v>518</v>
      </c>
      <c r="O135" s="57" t="s">
        <v>522</v>
      </c>
      <c r="P135" s="44"/>
      <c r="Q135" s="44"/>
      <c r="R135" s="44"/>
      <c r="S135" s="63"/>
    </row>
    <row r="136" spans="1:19" x14ac:dyDescent="0.35">
      <c r="A136" s="66"/>
      <c r="B136" s="66"/>
      <c r="C136" s="213"/>
      <c r="D136" s="214"/>
      <c r="E136" s="214"/>
      <c r="F136" s="214"/>
      <c r="G136" s="215"/>
      <c r="H136" s="66"/>
      <c r="I136" s="66"/>
      <c r="J136" s="66"/>
      <c r="L136" s="1">
        <f>IF(C136="Significant support for the local economy and/or employment",2, IF(C136="Slight support for the local economy and/or employment",1, IF(C136="not applicable/no impact",0, IF(C136="Slightly undermine support for the local economy and/or employment", -1, IF(C136="Significantly undermine support for the local economy and/or employment", -2, IF(C136="",20,""))))))</f>
        <v>20</v>
      </c>
      <c r="M136" s="63"/>
      <c r="N136" s="44" t="s">
        <v>672</v>
      </c>
      <c r="O136" s="44" t="s">
        <v>647</v>
      </c>
      <c r="P136" s="44"/>
      <c r="Q136" s="44"/>
      <c r="R136" s="44"/>
      <c r="S136" s="63"/>
    </row>
    <row r="137" spans="1:19" x14ac:dyDescent="0.35">
      <c r="A137" s="66"/>
      <c r="B137" s="66"/>
      <c r="C137" s="66"/>
      <c r="D137" s="66"/>
      <c r="E137" s="66"/>
      <c r="F137" s="66"/>
      <c r="G137" s="66"/>
      <c r="H137" s="66"/>
      <c r="I137" s="66"/>
      <c r="J137" s="66"/>
      <c r="M137" s="63"/>
      <c r="N137" s="44" t="s">
        <v>645</v>
      </c>
      <c r="O137" s="44" t="s">
        <v>648</v>
      </c>
      <c r="P137" s="44"/>
      <c r="Q137" s="44"/>
      <c r="R137" s="44"/>
      <c r="S137" s="63"/>
    </row>
    <row r="138" spans="1:19" x14ac:dyDescent="0.35">
      <c r="A138" s="66"/>
      <c r="B138" s="74" t="s">
        <v>171</v>
      </c>
      <c r="C138" s="66"/>
      <c r="D138" s="66"/>
      <c r="E138" s="66"/>
      <c r="F138" s="66"/>
      <c r="G138" s="66"/>
      <c r="H138" s="66"/>
      <c r="I138" s="66"/>
      <c r="J138" s="66"/>
      <c r="M138" s="63"/>
      <c r="N138" s="44" t="s">
        <v>646</v>
      </c>
      <c r="O138" s="44" t="s">
        <v>649</v>
      </c>
      <c r="P138" s="44"/>
      <c r="Q138" s="44"/>
      <c r="R138" s="44"/>
      <c r="S138" s="63"/>
    </row>
    <row r="139" spans="1:19" x14ac:dyDescent="0.35">
      <c r="A139" s="66"/>
      <c r="B139" s="76"/>
      <c r="C139" s="217"/>
      <c r="D139" s="218"/>
      <c r="E139" s="218"/>
      <c r="F139" s="218"/>
      <c r="G139" s="219"/>
      <c r="H139" s="76"/>
      <c r="I139" s="76"/>
      <c r="J139" s="66"/>
      <c r="L139" s="111" t="str">
        <f>IF(C139="yes",2,IF(C139="no",1,"0"))</f>
        <v>0</v>
      </c>
      <c r="M139" s="63"/>
      <c r="N139" s="44" t="s">
        <v>650</v>
      </c>
      <c r="O139" s="44"/>
      <c r="P139" s="44"/>
      <c r="Q139" s="44"/>
      <c r="R139" s="44"/>
      <c r="S139" s="63"/>
    </row>
    <row r="140" spans="1:19" x14ac:dyDescent="0.35">
      <c r="A140" s="66"/>
      <c r="B140" s="66"/>
      <c r="C140" s="66"/>
      <c r="D140" s="66"/>
      <c r="E140" s="66"/>
      <c r="F140" s="66"/>
      <c r="G140" s="66"/>
      <c r="H140" s="66"/>
      <c r="I140" s="66"/>
      <c r="J140" s="66"/>
      <c r="L140" s="114"/>
      <c r="M140" s="63"/>
      <c r="N140" s="44"/>
      <c r="O140" s="44"/>
      <c r="P140" s="44"/>
      <c r="Q140" s="44"/>
      <c r="R140" s="44"/>
      <c r="S140" s="63"/>
    </row>
    <row r="141" spans="1:19" x14ac:dyDescent="0.35">
      <c r="A141" s="66"/>
      <c r="B141" s="244" t="s">
        <v>367</v>
      </c>
      <c r="C141" s="245"/>
      <c r="D141" s="245"/>
      <c r="E141" s="245"/>
      <c r="F141" s="245"/>
      <c r="G141" s="245"/>
      <c r="H141" s="74"/>
      <c r="I141" s="74"/>
      <c r="J141" s="66"/>
      <c r="L141" s="114"/>
      <c r="M141" s="63"/>
      <c r="N141" s="44"/>
      <c r="O141" s="44"/>
      <c r="P141" s="44"/>
      <c r="Q141" s="44"/>
      <c r="R141" s="44"/>
      <c r="S141" s="63"/>
    </row>
    <row r="142" spans="1:19" x14ac:dyDescent="0.35">
      <c r="A142" s="66"/>
      <c r="B142" s="66"/>
      <c r="C142" s="213"/>
      <c r="D142" s="214"/>
      <c r="E142" s="214"/>
      <c r="F142" s="214"/>
      <c r="G142" s="215"/>
      <c r="H142" s="66"/>
      <c r="I142" s="66"/>
      <c r="J142" s="66"/>
      <c r="L142" s="111" t="str">
        <f>IF(C142="yes",2,IF(C142="no",1,"0"))</f>
        <v>0</v>
      </c>
      <c r="M142" s="63"/>
      <c r="N142" s="44"/>
      <c r="O142" s="44"/>
      <c r="P142" s="44"/>
      <c r="Q142" s="44"/>
      <c r="R142" s="44"/>
      <c r="S142" s="63"/>
    </row>
    <row r="143" spans="1:19" x14ac:dyDescent="0.35">
      <c r="A143" s="66"/>
      <c r="B143" s="66"/>
      <c r="C143" s="66"/>
      <c r="D143" s="66"/>
      <c r="E143" s="66"/>
      <c r="F143" s="66"/>
      <c r="G143" s="66"/>
      <c r="H143" s="66"/>
      <c r="I143" s="66"/>
      <c r="J143" s="66"/>
      <c r="L143" s="21">
        <f>IF(C136="",20,((L136*L139)*L142))</f>
        <v>20</v>
      </c>
      <c r="M143" s="63"/>
      <c r="N143" s="44"/>
      <c r="O143" s="44"/>
      <c r="P143" s="44"/>
      <c r="Q143" s="44"/>
      <c r="R143" s="44"/>
      <c r="S143" s="63"/>
    </row>
    <row r="144" spans="1:19" x14ac:dyDescent="0.35">
      <c r="A144" s="66"/>
      <c r="B144" s="74" t="s">
        <v>222</v>
      </c>
      <c r="C144" s="74" t="s">
        <v>212</v>
      </c>
      <c r="D144" s="66"/>
      <c r="E144" s="66"/>
      <c r="F144" s="66"/>
      <c r="G144" s="66"/>
      <c r="H144" s="66"/>
      <c r="I144" s="66"/>
      <c r="J144" s="66"/>
      <c r="M144" s="63"/>
      <c r="N144" s="44"/>
      <c r="O144" s="44"/>
      <c r="P144" s="44"/>
      <c r="Q144" s="44"/>
      <c r="R144" s="44"/>
      <c r="S144" s="63"/>
    </row>
    <row r="145" spans="1:19" ht="29.15" customHeight="1" x14ac:dyDescent="0.35">
      <c r="A145" s="66"/>
      <c r="B145" s="66"/>
      <c r="C145" s="252"/>
      <c r="D145" s="253"/>
      <c r="E145" s="253"/>
      <c r="F145" s="253"/>
      <c r="G145" s="254"/>
      <c r="H145" s="66"/>
      <c r="I145" s="66"/>
      <c r="J145" s="66"/>
      <c r="L145" s="1">
        <f>IF(C145="",1,0)</f>
        <v>1</v>
      </c>
      <c r="M145" s="63"/>
      <c r="N145" s="44"/>
      <c r="O145" s="44"/>
      <c r="P145" s="44"/>
      <c r="Q145" s="44"/>
      <c r="R145" s="44"/>
      <c r="S145" s="63"/>
    </row>
    <row r="146" spans="1:19" ht="15" thickBot="1" x14ac:dyDescent="0.4">
      <c r="A146" s="66"/>
      <c r="B146" s="75"/>
      <c r="C146" s="75"/>
      <c r="D146" s="75"/>
      <c r="E146" s="75"/>
      <c r="F146" s="75"/>
      <c r="G146" s="75"/>
      <c r="H146" s="75"/>
      <c r="I146" s="75"/>
      <c r="J146" s="66"/>
      <c r="M146" s="63"/>
      <c r="N146" s="44"/>
      <c r="O146" s="44"/>
      <c r="P146" s="44"/>
      <c r="Q146" s="44"/>
      <c r="R146" s="44"/>
      <c r="S146" s="63"/>
    </row>
    <row r="147" spans="1:19" x14ac:dyDescent="0.35">
      <c r="A147" s="66"/>
      <c r="B147" s="66"/>
      <c r="C147" s="66"/>
      <c r="D147" s="66"/>
      <c r="E147" s="66"/>
      <c r="F147" s="66"/>
      <c r="G147" s="66"/>
      <c r="H147" s="66"/>
      <c r="I147" s="66"/>
      <c r="J147" s="66"/>
      <c r="M147" s="63"/>
      <c r="N147" s="63"/>
      <c r="O147" s="63"/>
      <c r="P147" s="63"/>
      <c r="Q147" s="63"/>
      <c r="R147" s="63"/>
      <c r="S147" s="63"/>
    </row>
    <row r="148" spans="1:19" x14ac:dyDescent="0.35">
      <c r="A148" s="66"/>
      <c r="B148" s="66"/>
      <c r="C148" s="66"/>
      <c r="D148" s="66"/>
      <c r="E148" s="66"/>
      <c r="F148" s="66"/>
      <c r="G148" s="66"/>
      <c r="H148" s="66"/>
      <c r="I148" s="66"/>
      <c r="J148" s="66"/>
      <c r="L148" s="21"/>
      <c r="M148" s="63"/>
      <c r="N148" s="63"/>
      <c r="O148" s="63"/>
      <c r="P148" s="63"/>
      <c r="Q148" s="63"/>
      <c r="R148" s="63"/>
      <c r="S148" s="63"/>
    </row>
    <row r="149" spans="1:19" ht="18.5" x14ac:dyDescent="0.45">
      <c r="A149" s="66"/>
      <c r="B149" s="72" t="s">
        <v>269</v>
      </c>
      <c r="C149" s="66"/>
      <c r="D149" s="66"/>
      <c r="E149" s="66"/>
      <c r="F149" s="66"/>
      <c r="G149" s="66"/>
      <c r="H149" s="66"/>
      <c r="I149" s="66"/>
      <c r="J149" s="66"/>
      <c r="L149" s="21"/>
      <c r="M149" s="63"/>
      <c r="N149" s="69" t="s">
        <v>193</v>
      </c>
      <c r="O149" s="63"/>
      <c r="P149" s="63"/>
      <c r="Q149" s="63"/>
      <c r="R149" s="63"/>
      <c r="S149" s="63"/>
    </row>
    <row r="150" spans="1:19" ht="54" customHeight="1" x14ac:dyDescent="0.35">
      <c r="A150" s="66"/>
      <c r="B150" s="216" t="s">
        <v>475</v>
      </c>
      <c r="C150" s="216"/>
      <c r="D150" s="216"/>
      <c r="E150" s="216"/>
      <c r="F150" s="216"/>
      <c r="G150" s="216"/>
      <c r="H150" s="216"/>
      <c r="I150" s="216"/>
      <c r="J150" s="66"/>
      <c r="M150" s="63"/>
      <c r="N150" s="234" t="s">
        <v>476</v>
      </c>
      <c r="O150" s="234"/>
      <c r="P150" s="44"/>
      <c r="Q150" s="44"/>
      <c r="R150" s="44"/>
      <c r="S150" s="63"/>
    </row>
    <row r="151" spans="1:19" x14ac:dyDescent="0.35">
      <c r="A151" s="66"/>
      <c r="B151" s="246" t="s">
        <v>169</v>
      </c>
      <c r="C151" s="246"/>
      <c r="D151" s="66"/>
      <c r="E151" s="66"/>
      <c r="F151" s="66"/>
      <c r="G151" s="66"/>
      <c r="H151" s="66"/>
      <c r="I151" s="66"/>
      <c r="J151" s="66"/>
      <c r="M151" s="63"/>
      <c r="N151" s="44"/>
      <c r="O151" s="44"/>
      <c r="P151" s="44"/>
      <c r="Q151" s="44"/>
      <c r="R151" s="44"/>
      <c r="S151" s="63"/>
    </row>
    <row r="152" spans="1:19" x14ac:dyDescent="0.35">
      <c r="A152" s="66"/>
      <c r="B152" s="66"/>
      <c r="C152" s="66"/>
      <c r="D152" s="66"/>
      <c r="E152" s="66"/>
      <c r="F152" s="66"/>
      <c r="G152" s="66"/>
      <c r="H152" s="66"/>
      <c r="I152" s="66"/>
      <c r="J152" s="66"/>
      <c r="M152" s="63"/>
      <c r="N152" s="143" t="s">
        <v>447</v>
      </c>
      <c r="O152" s="44"/>
      <c r="P152" s="44"/>
      <c r="Q152" s="44"/>
      <c r="R152" s="44"/>
      <c r="S152" s="63"/>
    </row>
    <row r="153" spans="1:19" x14ac:dyDescent="0.35">
      <c r="A153" s="66"/>
      <c r="B153" s="247" t="s">
        <v>272</v>
      </c>
      <c r="C153" s="247"/>
      <c r="D153" s="247"/>
      <c r="E153" s="247"/>
      <c r="F153" s="247"/>
      <c r="G153" s="247"/>
      <c r="H153" s="247"/>
      <c r="I153" s="247"/>
      <c r="J153" s="66"/>
      <c r="M153" s="63"/>
      <c r="O153" s="44"/>
      <c r="P153" s="44"/>
      <c r="Q153" s="44"/>
      <c r="R153" s="44"/>
      <c r="S153" s="63"/>
    </row>
    <row r="154" spans="1:19" x14ac:dyDescent="0.35">
      <c r="A154" s="66"/>
      <c r="B154" s="66"/>
      <c r="C154" s="213"/>
      <c r="D154" s="214"/>
      <c r="E154" s="214"/>
      <c r="F154" s="214"/>
      <c r="G154" s="215"/>
      <c r="H154" s="66"/>
      <c r="I154" s="66"/>
      <c r="J154" s="66"/>
      <c r="L154" s="1">
        <f>IF(C154="Significantly increase safety and/or significantly reduce risk of harm",2, IF(C154="Slightly increase safety and/or significantly reduce risk of harm",1, IF(C154="not applicable/no impact",0, IF(C154="Slightly decrease safety and/or increase risk of harm", -1, IF(C154="Significantly decrease safety and/or increase risk of harm", -2, IF(C154="",20,""))))))</f>
        <v>20</v>
      </c>
      <c r="M154" s="63"/>
      <c r="N154" s="57" t="s">
        <v>518</v>
      </c>
      <c r="O154" s="57" t="s">
        <v>522</v>
      </c>
      <c r="P154" s="44"/>
      <c r="Q154" s="44"/>
      <c r="R154" s="44"/>
      <c r="S154" s="63"/>
    </row>
    <row r="155" spans="1:19" x14ac:dyDescent="0.35">
      <c r="A155" s="66"/>
      <c r="B155" s="66"/>
      <c r="C155" s="66"/>
      <c r="D155" s="66"/>
      <c r="E155" s="66"/>
      <c r="F155" s="66"/>
      <c r="G155" s="66"/>
      <c r="H155" s="66"/>
      <c r="I155" s="66"/>
      <c r="J155" s="66"/>
      <c r="M155" s="63"/>
      <c r="N155" s="44" t="s">
        <v>651</v>
      </c>
      <c r="O155" s="44" t="s">
        <v>654</v>
      </c>
      <c r="P155" s="44"/>
      <c r="Q155" s="44"/>
      <c r="R155" s="44"/>
      <c r="S155" s="63"/>
    </row>
    <row r="156" spans="1:19" x14ac:dyDescent="0.35">
      <c r="A156" s="66"/>
      <c r="B156" s="74" t="s">
        <v>171</v>
      </c>
      <c r="C156" s="66"/>
      <c r="D156" s="66"/>
      <c r="E156" s="66"/>
      <c r="F156" s="66"/>
      <c r="G156" s="66"/>
      <c r="H156" s="66"/>
      <c r="I156" s="66"/>
      <c r="J156" s="66"/>
      <c r="M156" s="63"/>
      <c r="N156" s="44" t="s">
        <v>653</v>
      </c>
      <c r="O156" s="44" t="s">
        <v>655</v>
      </c>
      <c r="P156" s="44"/>
      <c r="Q156" s="44"/>
      <c r="R156" s="44"/>
      <c r="S156" s="63"/>
    </row>
    <row r="157" spans="1:19" x14ac:dyDescent="0.35">
      <c r="A157" s="66"/>
      <c r="B157" s="76"/>
      <c r="C157" s="217"/>
      <c r="D157" s="218"/>
      <c r="E157" s="218"/>
      <c r="F157" s="218"/>
      <c r="G157" s="219"/>
      <c r="H157" s="76"/>
      <c r="I157" s="76"/>
      <c r="J157" s="66"/>
      <c r="L157" s="111" t="str">
        <f>IF(C157="yes",2,IF(C157="no",1,"0"))</f>
        <v>0</v>
      </c>
      <c r="M157" s="63"/>
      <c r="N157" s="44" t="s">
        <v>652</v>
      </c>
      <c r="O157" s="44" t="s">
        <v>656</v>
      </c>
      <c r="P157" s="44"/>
      <c r="Q157" s="44"/>
      <c r="R157" s="44"/>
      <c r="S157" s="63"/>
    </row>
    <row r="158" spans="1:19" x14ac:dyDescent="0.35">
      <c r="A158" s="66"/>
      <c r="B158" s="66"/>
      <c r="C158" s="66"/>
      <c r="D158" s="66"/>
      <c r="E158" s="66"/>
      <c r="F158" s="66"/>
      <c r="G158" s="66"/>
      <c r="H158" s="66"/>
      <c r="I158" s="66"/>
      <c r="J158" s="66"/>
      <c r="L158" s="114"/>
      <c r="M158" s="63"/>
      <c r="N158" s="44"/>
      <c r="O158" s="44"/>
      <c r="P158" s="44"/>
      <c r="Q158" s="44"/>
      <c r="R158" s="44"/>
      <c r="S158" s="63"/>
    </row>
    <row r="159" spans="1:19" x14ac:dyDescent="0.35">
      <c r="A159" s="66"/>
      <c r="B159" s="244" t="s">
        <v>368</v>
      </c>
      <c r="C159" s="245"/>
      <c r="D159" s="245"/>
      <c r="E159" s="245"/>
      <c r="F159" s="245"/>
      <c r="G159" s="245"/>
      <c r="H159" s="74"/>
      <c r="I159" s="74"/>
      <c r="J159" s="66"/>
      <c r="L159" s="114"/>
      <c r="M159" s="63"/>
      <c r="N159" s="44"/>
      <c r="O159" s="44"/>
      <c r="P159" s="44"/>
      <c r="Q159" s="44"/>
      <c r="R159" s="44"/>
      <c r="S159" s="63"/>
    </row>
    <row r="160" spans="1:19" x14ac:dyDescent="0.35">
      <c r="A160" s="66"/>
      <c r="B160" s="66"/>
      <c r="C160" s="213"/>
      <c r="D160" s="214"/>
      <c r="E160" s="214"/>
      <c r="F160" s="214"/>
      <c r="G160" s="215"/>
      <c r="H160" s="66"/>
      <c r="I160" s="66"/>
      <c r="J160" s="66"/>
      <c r="L160" s="111" t="str">
        <f>IF(C160="yes",2,IF(C160="no",1,"0"))</f>
        <v>0</v>
      </c>
      <c r="M160" s="63"/>
      <c r="N160" s="44"/>
      <c r="O160" s="44"/>
      <c r="P160" s="44"/>
      <c r="Q160" s="44"/>
      <c r="R160" s="44"/>
      <c r="S160" s="63"/>
    </row>
    <row r="161" spans="1:19" x14ac:dyDescent="0.35">
      <c r="A161" s="66"/>
      <c r="B161" s="66"/>
      <c r="C161" s="66"/>
      <c r="D161" s="66"/>
      <c r="E161" s="66"/>
      <c r="F161" s="66"/>
      <c r="G161" s="66"/>
      <c r="H161" s="66"/>
      <c r="I161" s="66"/>
      <c r="J161" s="66"/>
      <c r="L161" s="21">
        <f>IF(C154="",20,((L154*L157)*L160))</f>
        <v>20</v>
      </c>
      <c r="M161" s="63"/>
      <c r="N161" s="44"/>
      <c r="O161" s="44"/>
      <c r="P161" s="44"/>
      <c r="Q161" s="44"/>
      <c r="R161" s="44"/>
      <c r="S161" s="63"/>
    </row>
    <row r="162" spans="1:19" x14ac:dyDescent="0.35">
      <c r="A162" s="66"/>
      <c r="B162" s="74" t="s">
        <v>222</v>
      </c>
      <c r="C162" s="74" t="s">
        <v>212</v>
      </c>
      <c r="D162" s="66"/>
      <c r="E162" s="66"/>
      <c r="F162" s="66"/>
      <c r="G162" s="66"/>
      <c r="H162" s="66"/>
      <c r="I162" s="66"/>
      <c r="J162" s="66"/>
      <c r="M162" s="63"/>
      <c r="N162" s="44"/>
      <c r="O162" s="44"/>
      <c r="P162" s="44"/>
      <c r="Q162" s="44"/>
      <c r="R162" s="44"/>
      <c r="S162" s="63"/>
    </row>
    <row r="163" spans="1:19" ht="29.15" customHeight="1" x14ac:dyDescent="0.35">
      <c r="A163" s="66"/>
      <c r="B163" s="66"/>
      <c r="C163" s="248"/>
      <c r="D163" s="249"/>
      <c r="E163" s="249"/>
      <c r="F163" s="249"/>
      <c r="G163" s="250"/>
      <c r="H163" s="66"/>
      <c r="I163" s="66"/>
      <c r="J163" s="66"/>
      <c r="L163" s="1">
        <f>IF(C163="",1,0)</f>
        <v>1</v>
      </c>
      <c r="M163" s="63"/>
      <c r="N163" s="44"/>
      <c r="O163" s="44"/>
      <c r="P163" s="44"/>
      <c r="Q163" s="44"/>
      <c r="R163" s="44"/>
      <c r="S163" s="63"/>
    </row>
    <row r="164" spans="1:19" ht="15" thickBot="1" x14ac:dyDescent="0.4">
      <c r="A164" s="66"/>
      <c r="B164" s="75"/>
      <c r="C164" s="75"/>
      <c r="D164" s="75"/>
      <c r="E164" s="75"/>
      <c r="F164" s="75"/>
      <c r="G164" s="75"/>
      <c r="H164" s="75"/>
      <c r="I164" s="75"/>
      <c r="J164" s="66"/>
      <c r="M164" s="63"/>
      <c r="N164" s="44"/>
      <c r="O164" s="44"/>
      <c r="P164" s="44"/>
      <c r="Q164" s="44"/>
      <c r="R164" s="44"/>
      <c r="S164" s="63"/>
    </row>
    <row r="165" spans="1:19" x14ac:dyDescent="0.35">
      <c r="A165" s="66"/>
      <c r="B165" s="66"/>
      <c r="C165" s="66"/>
      <c r="D165" s="66"/>
      <c r="E165" s="66"/>
      <c r="F165" s="66"/>
      <c r="G165" s="66"/>
      <c r="H165" s="66"/>
      <c r="I165" s="66"/>
      <c r="J165" s="66"/>
      <c r="M165" s="63"/>
      <c r="N165" s="63"/>
      <c r="O165" s="63"/>
      <c r="P165" s="63"/>
      <c r="Q165" s="63"/>
      <c r="R165" s="63"/>
      <c r="S165" s="63"/>
    </row>
    <row r="166" spans="1:19" x14ac:dyDescent="0.35">
      <c r="A166" s="66"/>
      <c r="B166" s="66"/>
      <c r="C166" s="66"/>
      <c r="D166" s="66"/>
      <c r="E166" s="66"/>
      <c r="F166" s="66"/>
      <c r="G166" s="66"/>
      <c r="H166" s="66"/>
      <c r="I166" s="66"/>
      <c r="J166" s="66"/>
      <c r="L166" s="21"/>
      <c r="M166" s="63"/>
      <c r="N166" s="63"/>
      <c r="O166" s="63"/>
      <c r="P166" s="63"/>
      <c r="Q166" s="63"/>
      <c r="R166" s="63"/>
      <c r="S166" s="63"/>
    </row>
    <row r="167" spans="1:19" ht="18.5" x14ac:dyDescent="0.45">
      <c r="A167" s="66"/>
      <c r="B167" s="72" t="s">
        <v>270</v>
      </c>
      <c r="C167" s="66"/>
      <c r="D167" s="66"/>
      <c r="E167" s="66"/>
      <c r="F167" s="66"/>
      <c r="G167" s="66"/>
      <c r="H167" s="66"/>
      <c r="I167" s="66"/>
      <c r="J167" s="66"/>
      <c r="L167" s="21"/>
      <c r="M167" s="63"/>
      <c r="N167" s="69" t="s">
        <v>193</v>
      </c>
      <c r="O167" s="63"/>
      <c r="P167" s="63"/>
      <c r="Q167" s="63"/>
      <c r="R167" s="63"/>
      <c r="S167" s="63"/>
    </row>
    <row r="168" spans="1:19" ht="66.650000000000006" customHeight="1" x14ac:dyDescent="0.35">
      <c r="A168" s="66"/>
      <c r="B168" s="216" t="s">
        <v>478</v>
      </c>
      <c r="C168" s="216"/>
      <c r="D168" s="216"/>
      <c r="E168" s="216"/>
      <c r="F168" s="216"/>
      <c r="G168" s="216"/>
      <c r="H168" s="216"/>
      <c r="I168" s="216"/>
      <c r="J168" s="66"/>
      <c r="M168" s="63"/>
      <c r="N168" s="226" t="s">
        <v>477</v>
      </c>
      <c r="O168" s="226"/>
      <c r="P168" s="44"/>
      <c r="Q168" s="44"/>
      <c r="R168" s="44"/>
      <c r="S168" s="63"/>
    </row>
    <row r="169" spans="1:19" x14ac:dyDescent="0.35">
      <c r="A169" s="66"/>
      <c r="B169" s="246" t="s">
        <v>169</v>
      </c>
      <c r="C169" s="246"/>
      <c r="D169" s="66"/>
      <c r="E169" s="66"/>
      <c r="F169" s="66"/>
      <c r="G169" s="66"/>
      <c r="H169" s="66"/>
      <c r="I169" s="66"/>
      <c r="J169" s="66"/>
      <c r="M169" s="63"/>
      <c r="N169" s="163" t="s">
        <v>485</v>
      </c>
      <c r="O169" s="44"/>
      <c r="P169" s="44"/>
      <c r="Q169" s="44"/>
      <c r="R169" s="44"/>
      <c r="S169" s="63"/>
    </row>
    <row r="170" spans="1:19" x14ac:dyDescent="0.35">
      <c r="A170" s="66"/>
      <c r="B170" s="66"/>
      <c r="C170" s="66"/>
      <c r="D170" s="66"/>
      <c r="E170" s="66"/>
      <c r="F170" s="66"/>
      <c r="G170" s="66"/>
      <c r="H170" s="66"/>
      <c r="I170" s="66"/>
      <c r="J170" s="66"/>
      <c r="M170" s="63"/>
      <c r="N170" s="44"/>
      <c r="O170" s="44"/>
      <c r="P170" s="44"/>
      <c r="Q170" s="44"/>
      <c r="R170" s="44"/>
      <c r="S170" s="63"/>
    </row>
    <row r="171" spans="1:19" x14ac:dyDescent="0.35">
      <c r="A171" s="66"/>
      <c r="B171" s="247" t="s">
        <v>274</v>
      </c>
      <c r="C171" s="247"/>
      <c r="D171" s="247"/>
      <c r="E171" s="247"/>
      <c r="F171" s="247"/>
      <c r="G171" s="247"/>
      <c r="H171" s="247"/>
      <c r="I171" s="247"/>
      <c r="J171" s="66"/>
      <c r="M171" s="63"/>
      <c r="N171" s="44" t="s">
        <v>479</v>
      </c>
      <c r="O171" s="44"/>
      <c r="P171" s="44"/>
      <c r="Q171" s="44"/>
      <c r="R171" s="44"/>
      <c r="S171" s="63"/>
    </row>
    <row r="172" spans="1:19" x14ac:dyDescent="0.35">
      <c r="A172" s="66"/>
      <c r="B172" s="66"/>
      <c r="C172" s="213"/>
      <c r="D172" s="214"/>
      <c r="E172" s="214"/>
      <c r="F172" s="214"/>
      <c r="G172" s="215"/>
      <c r="H172" s="66"/>
      <c r="I172" s="66"/>
      <c r="J172" s="66"/>
      <c r="L172" s="1">
        <f>IF(C172="No groups differentially impacted and active promotion of safeguards",2, IF(C172="No groups differentially impacted",1, IF(C172="not applicable/no impact",0, IF(C172="Some groups differentially impacted but with safeguards in place", -1, IF(C172="Some groups differentially impacted", -2, IF(C172="",20,""))))))</f>
        <v>20</v>
      </c>
      <c r="M172" s="63"/>
      <c r="N172" s="44" t="s">
        <v>481</v>
      </c>
      <c r="O172" s="44"/>
      <c r="P172" s="44"/>
      <c r="Q172" s="44"/>
      <c r="R172" s="44"/>
      <c r="S172" s="63"/>
    </row>
    <row r="173" spans="1:19" x14ac:dyDescent="0.35">
      <c r="A173" s="66"/>
      <c r="B173" s="66"/>
      <c r="C173" s="66"/>
      <c r="D173" s="66"/>
      <c r="E173" s="66"/>
      <c r="F173" s="66"/>
      <c r="G173" s="66"/>
      <c r="H173" s="66"/>
      <c r="I173" s="66"/>
      <c r="J173" s="66"/>
      <c r="M173" s="63"/>
      <c r="N173" s="44" t="s">
        <v>484</v>
      </c>
      <c r="O173" s="44"/>
      <c r="P173" s="44"/>
      <c r="Q173" s="44"/>
      <c r="R173" s="44"/>
      <c r="S173" s="63"/>
    </row>
    <row r="174" spans="1:19" x14ac:dyDescent="0.35">
      <c r="A174" s="66"/>
      <c r="B174" s="74" t="s">
        <v>171</v>
      </c>
      <c r="C174" s="66"/>
      <c r="D174" s="66"/>
      <c r="E174" s="66"/>
      <c r="F174" s="66"/>
      <c r="G174" s="66"/>
      <c r="H174" s="66"/>
      <c r="I174" s="66"/>
      <c r="J174" s="66"/>
      <c r="M174" s="63"/>
      <c r="N174" s="44" t="s">
        <v>482</v>
      </c>
      <c r="O174" s="44"/>
      <c r="P174" s="44"/>
      <c r="Q174" s="44"/>
      <c r="R174" s="44"/>
      <c r="S174" s="63"/>
    </row>
    <row r="175" spans="1:19" x14ac:dyDescent="0.35">
      <c r="A175" s="66"/>
      <c r="B175" s="76"/>
      <c r="C175" s="217"/>
      <c r="D175" s="218"/>
      <c r="E175" s="218"/>
      <c r="F175" s="218"/>
      <c r="G175" s="219"/>
      <c r="H175" s="76"/>
      <c r="I175" s="76"/>
      <c r="J175" s="66"/>
      <c r="L175" s="111" t="str">
        <f>IF(C175="yes",2,IF(C175="no",1,"0"))</f>
        <v>0</v>
      </c>
      <c r="M175" s="63"/>
      <c r="N175" s="44" t="s">
        <v>483</v>
      </c>
      <c r="O175" s="44"/>
      <c r="P175" s="44"/>
      <c r="Q175" s="44"/>
      <c r="R175" s="44"/>
      <c r="S175" s="63"/>
    </row>
    <row r="176" spans="1:19" x14ac:dyDescent="0.35">
      <c r="A176" s="66"/>
      <c r="B176" s="66"/>
      <c r="C176" s="66"/>
      <c r="D176" s="66"/>
      <c r="E176" s="66"/>
      <c r="F176" s="66"/>
      <c r="G176" s="66"/>
      <c r="H176" s="66"/>
      <c r="I176" s="66"/>
      <c r="J176" s="66"/>
      <c r="L176" s="114"/>
      <c r="M176" s="63"/>
      <c r="O176" s="44"/>
      <c r="P176" s="44"/>
      <c r="Q176" s="44"/>
      <c r="R176" s="44"/>
      <c r="S176" s="63"/>
    </row>
    <row r="177" spans="1:19" x14ac:dyDescent="0.35">
      <c r="A177" s="66"/>
      <c r="B177" s="244" t="s">
        <v>369</v>
      </c>
      <c r="C177" s="245"/>
      <c r="D177" s="245"/>
      <c r="E177" s="245"/>
      <c r="F177" s="245"/>
      <c r="G177" s="245"/>
      <c r="H177" s="74"/>
      <c r="I177" s="74"/>
      <c r="J177" s="66"/>
      <c r="L177" s="114"/>
      <c r="M177" s="63"/>
      <c r="N177" s="226" t="s">
        <v>480</v>
      </c>
      <c r="O177" s="226"/>
      <c r="P177" s="44"/>
      <c r="Q177" s="44"/>
      <c r="R177" s="44"/>
      <c r="S177" s="63"/>
    </row>
    <row r="178" spans="1:19" ht="17.5" customHeight="1" x14ac:dyDescent="0.35">
      <c r="A178" s="66"/>
      <c r="B178" s="66"/>
      <c r="C178" s="213"/>
      <c r="D178" s="214"/>
      <c r="E178" s="214"/>
      <c r="F178" s="214"/>
      <c r="G178" s="215"/>
      <c r="H178" s="66"/>
      <c r="I178" s="66"/>
      <c r="J178" s="66"/>
      <c r="L178" s="111" t="str">
        <f>IF(C178="yes",2,IF(C178="no",1,"0"))</f>
        <v>0</v>
      </c>
      <c r="M178" s="63"/>
      <c r="N178" s="226"/>
      <c r="O178" s="226"/>
      <c r="P178" s="44"/>
      <c r="Q178" s="44"/>
      <c r="R178" s="44"/>
      <c r="S178" s="63"/>
    </row>
    <row r="179" spans="1:19" x14ac:dyDescent="0.35">
      <c r="A179" s="66"/>
      <c r="B179" s="66"/>
      <c r="C179" s="66"/>
      <c r="D179" s="66"/>
      <c r="E179" s="66"/>
      <c r="F179" s="66"/>
      <c r="G179" s="66"/>
      <c r="H179" s="66"/>
      <c r="I179" s="66"/>
      <c r="J179" s="66"/>
      <c r="L179" s="21">
        <f>IF(C172="",20,((L172*L175)*L178))</f>
        <v>20</v>
      </c>
      <c r="M179" s="63"/>
      <c r="N179" s="226"/>
      <c r="O179" s="226"/>
      <c r="P179" s="44"/>
      <c r="Q179" s="44"/>
      <c r="R179" s="44"/>
      <c r="S179" s="63"/>
    </row>
    <row r="180" spans="1:19" x14ac:dyDescent="0.35">
      <c r="A180" s="66"/>
      <c r="B180" s="74" t="s">
        <v>222</v>
      </c>
      <c r="C180" s="74" t="s">
        <v>212</v>
      </c>
      <c r="D180" s="66"/>
      <c r="E180" s="66"/>
      <c r="F180" s="66"/>
      <c r="G180" s="66"/>
      <c r="H180" s="66"/>
      <c r="I180" s="66"/>
      <c r="J180" s="66"/>
      <c r="M180" s="63"/>
      <c r="N180" s="226"/>
      <c r="O180" s="226"/>
      <c r="P180" s="44"/>
      <c r="Q180" s="44"/>
      <c r="R180" s="44"/>
      <c r="S180" s="63"/>
    </row>
    <row r="181" spans="1:19" ht="29.15" customHeight="1" x14ac:dyDescent="0.35">
      <c r="A181" s="66"/>
      <c r="B181" s="66"/>
      <c r="C181" s="248"/>
      <c r="D181" s="249"/>
      <c r="E181" s="249"/>
      <c r="F181" s="249"/>
      <c r="G181" s="250"/>
      <c r="H181" s="66"/>
      <c r="I181" s="66"/>
      <c r="J181" s="66"/>
      <c r="L181" s="1">
        <f>IF(C181="",1,0)</f>
        <v>1</v>
      </c>
      <c r="M181" s="63"/>
      <c r="N181" s="226"/>
      <c r="O181" s="226"/>
      <c r="P181" s="44"/>
      <c r="Q181" s="44"/>
      <c r="R181" s="44"/>
      <c r="S181" s="63"/>
    </row>
    <row r="182" spans="1:19" ht="15" thickBot="1" x14ac:dyDescent="0.4">
      <c r="A182" s="66"/>
      <c r="B182" s="75"/>
      <c r="C182" s="75"/>
      <c r="D182" s="75"/>
      <c r="E182" s="75"/>
      <c r="F182" s="75"/>
      <c r="G182" s="75"/>
      <c r="H182" s="75"/>
      <c r="I182" s="75"/>
      <c r="J182" s="66"/>
      <c r="M182" s="63"/>
      <c r="N182" s="44"/>
      <c r="O182" s="44"/>
      <c r="P182" s="44"/>
      <c r="Q182" s="44"/>
      <c r="R182" s="44"/>
      <c r="S182" s="63"/>
    </row>
    <row r="183" spans="1:19" x14ac:dyDescent="0.35">
      <c r="A183" s="66"/>
      <c r="B183" s="66"/>
      <c r="C183" s="66"/>
      <c r="D183" s="66"/>
      <c r="E183" s="66"/>
      <c r="F183" s="66"/>
      <c r="G183" s="66"/>
      <c r="H183" s="66"/>
      <c r="I183" s="66"/>
      <c r="J183" s="66"/>
      <c r="M183" s="63"/>
      <c r="N183" s="63"/>
      <c r="O183" s="63"/>
      <c r="P183" s="63"/>
      <c r="Q183" s="63"/>
      <c r="R183" s="63"/>
      <c r="S183" s="63"/>
    </row>
    <row r="184" spans="1:19" ht="18.5" x14ac:dyDescent="0.45">
      <c r="A184" s="66"/>
      <c r="B184" s="72" t="s">
        <v>271</v>
      </c>
      <c r="C184" s="66"/>
      <c r="D184" s="66"/>
      <c r="E184" s="66"/>
      <c r="F184" s="66"/>
      <c r="G184" s="66"/>
      <c r="H184" s="66"/>
      <c r="I184" s="66"/>
      <c r="J184" s="66"/>
      <c r="L184" s="21"/>
      <c r="M184" s="63"/>
      <c r="N184" s="69" t="s">
        <v>193</v>
      </c>
      <c r="O184" s="63"/>
      <c r="P184" s="63"/>
      <c r="Q184" s="63"/>
      <c r="R184" s="63"/>
      <c r="S184" s="63"/>
    </row>
    <row r="185" spans="1:19" ht="67" customHeight="1" x14ac:dyDescent="0.35">
      <c r="A185" s="66"/>
      <c r="B185" s="210" t="s">
        <v>486</v>
      </c>
      <c r="C185" s="210"/>
      <c r="D185" s="210"/>
      <c r="E185" s="210"/>
      <c r="F185" s="210"/>
      <c r="G185" s="210"/>
      <c r="H185" s="210"/>
      <c r="I185" s="210"/>
      <c r="J185" s="66"/>
      <c r="M185" s="63"/>
      <c r="N185" s="226" t="s">
        <v>487</v>
      </c>
      <c r="O185" s="226"/>
      <c r="P185" s="44"/>
      <c r="Q185" s="44"/>
      <c r="R185" s="44"/>
      <c r="S185" s="63"/>
    </row>
    <row r="186" spans="1:19" x14ac:dyDescent="0.35">
      <c r="A186" s="66"/>
      <c r="B186" s="246" t="s">
        <v>169</v>
      </c>
      <c r="C186" s="246"/>
      <c r="D186" s="66"/>
      <c r="E186" s="66"/>
      <c r="F186" s="66"/>
      <c r="G186" s="66"/>
      <c r="H186" s="66"/>
      <c r="I186" s="66"/>
      <c r="J186" s="66"/>
      <c r="M186" s="63"/>
      <c r="N186" s="44"/>
      <c r="O186" s="44"/>
      <c r="P186" s="44"/>
      <c r="Q186" s="44"/>
      <c r="R186" s="44"/>
      <c r="S186" s="63"/>
    </row>
    <row r="187" spans="1:19" x14ac:dyDescent="0.35">
      <c r="A187" s="66"/>
      <c r="B187" s="66"/>
      <c r="C187" s="66"/>
      <c r="D187" s="66"/>
      <c r="E187" s="66"/>
      <c r="F187" s="66"/>
      <c r="G187" s="66"/>
      <c r="H187" s="66"/>
      <c r="I187" s="66"/>
      <c r="J187" s="66"/>
      <c r="M187" s="63"/>
      <c r="N187" s="143" t="s">
        <v>447</v>
      </c>
      <c r="O187" s="44"/>
      <c r="P187" s="44"/>
      <c r="Q187" s="44"/>
      <c r="R187" s="44"/>
      <c r="S187" s="63"/>
    </row>
    <row r="188" spans="1:19" x14ac:dyDescent="0.35">
      <c r="A188" s="66"/>
      <c r="B188" s="247" t="s">
        <v>273</v>
      </c>
      <c r="C188" s="247"/>
      <c r="D188" s="247"/>
      <c r="E188" s="247"/>
      <c r="F188" s="247"/>
      <c r="G188" s="247"/>
      <c r="H188" s="247"/>
      <c r="I188" s="247"/>
      <c r="J188" s="66"/>
      <c r="M188" s="63"/>
      <c r="O188" s="44"/>
      <c r="P188" s="44"/>
      <c r="Q188" s="44"/>
      <c r="R188" s="44"/>
      <c r="S188" s="63"/>
    </row>
    <row r="189" spans="1:19" x14ac:dyDescent="0.35">
      <c r="A189" s="66"/>
      <c r="B189" s="66"/>
      <c r="C189" s="213"/>
      <c r="D189" s="214"/>
      <c r="E189" s="214"/>
      <c r="F189" s="214"/>
      <c r="G189" s="215"/>
      <c r="H189" s="66"/>
      <c r="I189" s="66"/>
      <c r="J189" s="66"/>
      <c r="L189" s="1">
        <f>IF(C189="Significant opportunities for involvement in and influence on planning and/or decisions",2, IF(C189="Some engagement with opportunities for involvement or consultation",1, IF(C189="not applicable/no impact",0, IF(C189="Advisory engagement with no opportunities for involvement", -1, IF(C189="No communication or engagement", -2, IF(C189="",20,""))))))</f>
        <v>20</v>
      </c>
      <c r="M189" s="63"/>
      <c r="N189" s="57" t="s">
        <v>518</v>
      </c>
      <c r="O189" s="57" t="s">
        <v>522</v>
      </c>
      <c r="P189" s="44"/>
      <c r="Q189" s="44"/>
      <c r="R189" s="44"/>
      <c r="S189" s="63"/>
    </row>
    <row r="190" spans="1:19" x14ac:dyDescent="0.35">
      <c r="A190" s="66"/>
      <c r="B190" s="66"/>
      <c r="C190" s="66"/>
      <c r="D190" s="66"/>
      <c r="E190" s="66"/>
      <c r="F190" s="66"/>
      <c r="G190" s="66"/>
      <c r="H190" s="66"/>
      <c r="I190" s="66"/>
      <c r="J190" s="66"/>
      <c r="M190" s="63"/>
      <c r="N190" s="44" t="s">
        <v>657</v>
      </c>
      <c r="O190" s="44" t="s">
        <v>660</v>
      </c>
      <c r="P190" s="44"/>
      <c r="Q190" s="44"/>
      <c r="R190" s="44"/>
      <c r="S190" s="63"/>
    </row>
    <row r="191" spans="1:19" x14ac:dyDescent="0.35">
      <c r="A191" s="66"/>
      <c r="B191" s="74" t="s">
        <v>171</v>
      </c>
      <c r="C191" s="66"/>
      <c r="D191" s="66"/>
      <c r="E191" s="66"/>
      <c r="F191" s="66"/>
      <c r="G191" s="66"/>
      <c r="H191" s="66"/>
      <c r="I191" s="66"/>
      <c r="J191" s="66"/>
      <c r="M191" s="63"/>
      <c r="N191" s="44" t="s">
        <v>658</v>
      </c>
      <c r="O191" s="44" t="s">
        <v>661</v>
      </c>
      <c r="P191" s="44"/>
      <c r="Q191" s="44"/>
      <c r="R191" s="44"/>
      <c r="S191" s="63"/>
    </row>
    <row r="192" spans="1:19" x14ac:dyDescent="0.35">
      <c r="A192" s="66"/>
      <c r="B192" s="76"/>
      <c r="C192" s="217"/>
      <c r="D192" s="218"/>
      <c r="E192" s="218"/>
      <c r="F192" s="218"/>
      <c r="G192" s="219"/>
      <c r="H192" s="76"/>
      <c r="I192" s="76"/>
      <c r="J192" s="66"/>
      <c r="L192" s="1" t="str">
        <f>IF(C192="yes",2,IF(C192="no",1,"0"))</f>
        <v>0</v>
      </c>
      <c r="M192" s="63"/>
      <c r="N192" s="44" t="s">
        <v>659</v>
      </c>
      <c r="O192" s="44" t="s">
        <v>662</v>
      </c>
      <c r="P192" s="44"/>
      <c r="Q192" s="44"/>
      <c r="R192" s="44"/>
      <c r="S192" s="63"/>
    </row>
    <row r="193" spans="1:19" x14ac:dyDescent="0.35">
      <c r="A193" s="66"/>
      <c r="B193" s="66"/>
      <c r="C193" s="66"/>
      <c r="D193" s="66"/>
      <c r="E193" s="66"/>
      <c r="F193" s="66"/>
      <c r="G193" s="66"/>
      <c r="H193" s="66"/>
      <c r="I193" s="66"/>
      <c r="J193" s="66"/>
      <c r="M193" s="63"/>
      <c r="N193" s="44"/>
      <c r="O193" s="44"/>
      <c r="P193" s="44"/>
      <c r="Q193" s="44"/>
      <c r="R193" s="44"/>
      <c r="S193" s="63"/>
    </row>
    <row r="194" spans="1:19" x14ac:dyDescent="0.35">
      <c r="A194" s="66"/>
      <c r="B194" s="244" t="s">
        <v>370</v>
      </c>
      <c r="C194" s="245"/>
      <c r="D194" s="245"/>
      <c r="E194" s="245"/>
      <c r="F194" s="245"/>
      <c r="G194" s="245"/>
      <c r="H194" s="74"/>
      <c r="I194" s="74"/>
      <c r="J194" s="66"/>
      <c r="M194" s="63"/>
      <c r="N194" s="44"/>
      <c r="O194" s="44"/>
      <c r="P194" s="44"/>
      <c r="Q194" s="44"/>
      <c r="R194" s="44"/>
      <c r="S194" s="63"/>
    </row>
    <row r="195" spans="1:19" x14ac:dyDescent="0.35">
      <c r="A195" s="66"/>
      <c r="B195" s="66"/>
      <c r="C195" s="213"/>
      <c r="D195" s="214"/>
      <c r="E195" s="214"/>
      <c r="F195" s="214"/>
      <c r="G195" s="215"/>
      <c r="H195" s="66"/>
      <c r="I195" s="66"/>
      <c r="J195" s="66"/>
      <c r="L195" s="1" t="str">
        <f>IF(C195="yes",2,IF(C195="no",1,"0"))</f>
        <v>0</v>
      </c>
      <c r="M195" s="63"/>
      <c r="N195" s="44"/>
      <c r="O195" s="44"/>
      <c r="P195" s="44"/>
      <c r="Q195" s="44"/>
      <c r="R195" s="44"/>
      <c r="S195" s="63"/>
    </row>
    <row r="196" spans="1:19" x14ac:dyDescent="0.35">
      <c r="A196" s="66"/>
      <c r="B196" s="66"/>
      <c r="C196" s="66"/>
      <c r="D196" s="66"/>
      <c r="E196" s="66"/>
      <c r="F196" s="66"/>
      <c r="G196" s="66"/>
      <c r="H196" s="66"/>
      <c r="I196" s="66"/>
      <c r="J196" s="66"/>
      <c r="L196" s="21">
        <f>IF(C189="",20,((L189*L192)*L195))</f>
        <v>20</v>
      </c>
      <c r="M196" s="63"/>
      <c r="N196" s="44"/>
      <c r="O196" s="44"/>
      <c r="P196" s="44"/>
      <c r="Q196" s="44"/>
      <c r="R196" s="44"/>
      <c r="S196" s="63"/>
    </row>
    <row r="197" spans="1:19" x14ac:dyDescent="0.35">
      <c r="A197" s="66"/>
      <c r="B197" s="74" t="s">
        <v>222</v>
      </c>
      <c r="C197" s="74" t="s">
        <v>212</v>
      </c>
      <c r="D197" s="66"/>
      <c r="E197" s="66"/>
      <c r="F197" s="66"/>
      <c r="G197" s="66"/>
      <c r="H197" s="66"/>
      <c r="I197" s="66"/>
      <c r="J197" s="66"/>
      <c r="M197" s="63"/>
      <c r="N197" s="44"/>
      <c r="O197" s="44"/>
      <c r="P197" s="44"/>
      <c r="Q197" s="44"/>
      <c r="R197" s="44"/>
      <c r="S197" s="63"/>
    </row>
    <row r="198" spans="1:19" ht="29.5" customHeight="1" x14ac:dyDescent="0.35">
      <c r="A198" s="66"/>
      <c r="B198" s="66"/>
      <c r="C198" s="248"/>
      <c r="D198" s="249"/>
      <c r="E198" s="249"/>
      <c r="F198" s="249"/>
      <c r="G198" s="250"/>
      <c r="H198" s="66"/>
      <c r="I198" s="66"/>
      <c r="J198" s="66"/>
      <c r="L198" s="1">
        <f>IF(C198="",1,0)</f>
        <v>1</v>
      </c>
      <c r="M198" s="63"/>
      <c r="N198" s="44"/>
      <c r="O198" s="44"/>
      <c r="P198" s="44"/>
      <c r="Q198" s="44"/>
      <c r="R198" s="44"/>
      <c r="S198" s="63"/>
    </row>
    <row r="199" spans="1:19" ht="15" thickBot="1" x14ac:dyDescent="0.4">
      <c r="A199" s="66"/>
      <c r="B199" s="75"/>
      <c r="C199" s="75"/>
      <c r="D199" s="75"/>
      <c r="E199" s="75"/>
      <c r="F199" s="75"/>
      <c r="G199" s="75"/>
      <c r="H199" s="75"/>
      <c r="I199" s="75"/>
      <c r="J199" s="66"/>
      <c r="M199" s="63"/>
      <c r="N199" s="44"/>
      <c r="O199" s="44"/>
      <c r="P199" s="44"/>
      <c r="Q199" s="44"/>
      <c r="R199" s="44"/>
      <c r="S199" s="63"/>
    </row>
    <row r="200" spans="1:19" x14ac:dyDescent="0.35">
      <c r="A200" s="66"/>
      <c r="B200" s="66"/>
      <c r="C200" s="66"/>
      <c r="D200" s="66"/>
      <c r="E200" s="66"/>
      <c r="F200" s="66"/>
      <c r="G200" s="66"/>
      <c r="H200" s="66"/>
      <c r="I200" s="66"/>
      <c r="J200" s="66"/>
      <c r="M200" s="63"/>
      <c r="N200" s="63"/>
      <c r="O200" s="63"/>
      <c r="P200" s="63"/>
      <c r="Q200" s="63"/>
      <c r="R200" s="63"/>
      <c r="S200" s="63"/>
    </row>
    <row r="201" spans="1:19" ht="15.5" x14ac:dyDescent="0.35">
      <c r="A201" s="66"/>
      <c r="B201" s="66"/>
      <c r="C201" s="151" t="s">
        <v>401</v>
      </c>
      <c r="D201" s="66"/>
      <c r="E201" s="66"/>
      <c r="F201" s="66"/>
      <c r="G201" s="66"/>
      <c r="H201" s="66"/>
      <c r="I201" s="66"/>
      <c r="J201" s="66"/>
    </row>
  </sheetData>
  <mergeCells count="106">
    <mergeCell ref="B159:G159"/>
    <mergeCell ref="C160:G160"/>
    <mergeCell ref="C163:G163"/>
    <mergeCell ref="B168:I168"/>
    <mergeCell ref="B169:C169"/>
    <mergeCell ref="N9:O9"/>
    <mergeCell ref="N11:O11"/>
    <mergeCell ref="C198:G198"/>
    <mergeCell ref="C178:G178"/>
    <mergeCell ref="C181:G181"/>
    <mergeCell ref="B185:I185"/>
    <mergeCell ref="B186:C186"/>
    <mergeCell ref="B188:I188"/>
    <mergeCell ref="C189:G189"/>
    <mergeCell ref="C192:G192"/>
    <mergeCell ref="B194:G194"/>
    <mergeCell ref="B171:I171"/>
    <mergeCell ref="C172:G172"/>
    <mergeCell ref="C175:G175"/>
    <mergeCell ref="B177:G177"/>
    <mergeCell ref="C195:G195"/>
    <mergeCell ref="C139:G139"/>
    <mergeCell ref="B141:G141"/>
    <mergeCell ref="C142:G142"/>
    <mergeCell ref="C145:G145"/>
    <mergeCell ref="B150:I150"/>
    <mergeCell ref="B151:C151"/>
    <mergeCell ref="B153:I153"/>
    <mergeCell ref="C154:G154"/>
    <mergeCell ref="C157:G157"/>
    <mergeCell ref="C118:G118"/>
    <mergeCell ref="C121:G121"/>
    <mergeCell ref="B123:G123"/>
    <mergeCell ref="C124:G124"/>
    <mergeCell ref="C127:G127"/>
    <mergeCell ref="B132:I132"/>
    <mergeCell ref="B133:C133"/>
    <mergeCell ref="B135:I135"/>
    <mergeCell ref="C136:G136"/>
    <mergeCell ref="B99:I99"/>
    <mergeCell ref="C100:G100"/>
    <mergeCell ref="C103:G103"/>
    <mergeCell ref="B105:G105"/>
    <mergeCell ref="C106:G106"/>
    <mergeCell ref="C109:G109"/>
    <mergeCell ref="B114:I114"/>
    <mergeCell ref="B115:C115"/>
    <mergeCell ref="B117:I117"/>
    <mergeCell ref="B79:C79"/>
    <mergeCell ref="B81:I81"/>
    <mergeCell ref="C82:G82"/>
    <mergeCell ref="C85:G85"/>
    <mergeCell ref="B87:G87"/>
    <mergeCell ref="C88:G88"/>
    <mergeCell ref="C91:G91"/>
    <mergeCell ref="B96:I96"/>
    <mergeCell ref="B97:C97"/>
    <mergeCell ref="B60:I60"/>
    <mergeCell ref="B61:C61"/>
    <mergeCell ref="B63:I63"/>
    <mergeCell ref="C64:G64"/>
    <mergeCell ref="C67:G67"/>
    <mergeCell ref="B69:G69"/>
    <mergeCell ref="C70:G70"/>
    <mergeCell ref="C73:G73"/>
    <mergeCell ref="B78:I78"/>
    <mergeCell ref="C36:G36"/>
    <mergeCell ref="B43:I43"/>
    <mergeCell ref="B26:I26"/>
    <mergeCell ref="C39:G39"/>
    <mergeCell ref="C56:G56"/>
    <mergeCell ref="C53:G53"/>
    <mergeCell ref="B44:C44"/>
    <mergeCell ref="B46:I46"/>
    <mergeCell ref="C47:G47"/>
    <mergeCell ref="C50:G50"/>
    <mergeCell ref="B52:G52"/>
    <mergeCell ref="D44:E44"/>
    <mergeCell ref="B3:I4"/>
    <mergeCell ref="B35:G35"/>
    <mergeCell ref="C13:G13"/>
    <mergeCell ref="C16:G16"/>
    <mergeCell ref="C19:G19"/>
    <mergeCell ref="C30:G30"/>
    <mergeCell ref="C33:G33"/>
    <mergeCell ref="B27:C27"/>
    <mergeCell ref="B29:I29"/>
    <mergeCell ref="B18:G18"/>
    <mergeCell ref="B12:G12"/>
    <mergeCell ref="B9:I9"/>
    <mergeCell ref="C22:G22"/>
    <mergeCell ref="D10:E10"/>
    <mergeCell ref="D27:E27"/>
    <mergeCell ref="B10:C10"/>
    <mergeCell ref="N185:O185"/>
    <mergeCell ref="N2:O2"/>
    <mergeCell ref="N168:O168"/>
    <mergeCell ref="N177:O181"/>
    <mergeCell ref="N132:O132"/>
    <mergeCell ref="N150:O150"/>
    <mergeCell ref="N78:O79"/>
    <mergeCell ref="N96:O98"/>
    <mergeCell ref="N114:O114"/>
    <mergeCell ref="N26:O27"/>
    <mergeCell ref="N43:O44"/>
    <mergeCell ref="N60:O61"/>
  </mergeCells>
  <conditionalFormatting sqref="B13:C13">
    <cfRule type="containsText" dxfId="55" priority="42" operator="containsText" text="&quot;&quot;">
      <formula>NOT(ISERROR(SEARCH("""""",B13)))</formula>
    </cfRule>
    <cfRule type="expression" dxfId="54" priority="41">
      <formula>""</formula>
    </cfRule>
  </conditionalFormatting>
  <conditionalFormatting sqref="B30:C30">
    <cfRule type="containsText" dxfId="53" priority="40" operator="containsText" text="&quot;&quot;">
      <formula>NOT(ISERROR(SEARCH("""""",B30)))</formula>
    </cfRule>
    <cfRule type="expression" dxfId="52" priority="39">
      <formula>""</formula>
    </cfRule>
  </conditionalFormatting>
  <conditionalFormatting sqref="B47:C47">
    <cfRule type="containsText" dxfId="51" priority="38" operator="containsText" text="&quot;&quot;">
      <formula>NOT(ISERROR(SEARCH("""""",B47)))</formula>
    </cfRule>
    <cfRule type="expression" dxfId="50" priority="37">
      <formula>""</formula>
    </cfRule>
  </conditionalFormatting>
  <conditionalFormatting sqref="B64:C64">
    <cfRule type="containsText" dxfId="49" priority="36" operator="containsText" text="&quot;&quot;">
      <formula>NOT(ISERROR(SEARCH("""""",B64)))</formula>
    </cfRule>
    <cfRule type="expression" dxfId="48" priority="35">
      <formula>""</formula>
    </cfRule>
  </conditionalFormatting>
  <conditionalFormatting sqref="B82:C82">
    <cfRule type="containsText" dxfId="47" priority="34" operator="containsText" text="&quot;&quot;">
      <formula>NOT(ISERROR(SEARCH("""""",B82)))</formula>
    </cfRule>
    <cfRule type="expression" dxfId="46" priority="33">
      <formula>""</formula>
    </cfRule>
  </conditionalFormatting>
  <conditionalFormatting sqref="B100:C100">
    <cfRule type="containsText" dxfId="45" priority="32" operator="containsText" text="&quot;&quot;">
      <formula>NOT(ISERROR(SEARCH("""""",B100)))</formula>
    </cfRule>
    <cfRule type="expression" dxfId="44" priority="31">
      <formula>""</formula>
    </cfRule>
  </conditionalFormatting>
  <conditionalFormatting sqref="B118:C118">
    <cfRule type="containsText" dxfId="43" priority="30" operator="containsText" text="&quot;&quot;">
      <formula>NOT(ISERROR(SEARCH("""""",B118)))</formula>
    </cfRule>
    <cfRule type="expression" dxfId="42" priority="29">
      <formula>""</formula>
    </cfRule>
  </conditionalFormatting>
  <conditionalFormatting sqref="B136:C136">
    <cfRule type="expression" dxfId="41" priority="27">
      <formula>""</formula>
    </cfRule>
    <cfRule type="containsText" dxfId="40" priority="28" operator="containsText" text="&quot;&quot;">
      <formula>NOT(ISERROR(SEARCH("""""",B136)))</formula>
    </cfRule>
  </conditionalFormatting>
  <conditionalFormatting sqref="B154:C154">
    <cfRule type="containsText" dxfId="39" priority="26" operator="containsText" text="&quot;&quot;">
      <formula>NOT(ISERROR(SEARCH("""""",B154)))</formula>
    </cfRule>
    <cfRule type="expression" dxfId="38" priority="25">
      <formula>""</formula>
    </cfRule>
  </conditionalFormatting>
  <conditionalFormatting sqref="B172:C172">
    <cfRule type="containsText" dxfId="37" priority="24" operator="containsText" text="&quot;&quot;">
      <formula>NOT(ISERROR(SEARCH("""""",B172)))</formula>
    </cfRule>
    <cfRule type="expression" dxfId="36" priority="23">
      <formula>""</formula>
    </cfRule>
  </conditionalFormatting>
  <conditionalFormatting sqref="B189:C189">
    <cfRule type="containsText" dxfId="35" priority="22" operator="containsText" text="&quot;&quot;">
      <formula>NOT(ISERROR(SEARCH("""""",B189)))</formula>
    </cfRule>
    <cfRule type="expression" dxfId="34" priority="21">
      <formula>""</formula>
    </cfRule>
  </conditionalFormatting>
  <conditionalFormatting sqref="C16:G16 C19:G19">
    <cfRule type="expression" dxfId="33" priority="12">
      <formula>$C$13="Not applicable/No Impact"</formula>
    </cfRule>
  </conditionalFormatting>
  <conditionalFormatting sqref="C33:G33 C36:G36">
    <cfRule type="expression" dxfId="32" priority="17">
      <formula>$C$30="Not applicable/ No Impact"</formula>
    </cfRule>
    <cfRule type="expression" dxfId="31" priority="11">
      <formula>$C$30="Not applicable/No Impact"</formula>
    </cfRule>
  </conditionalFormatting>
  <conditionalFormatting sqref="C50:G50 C53:G53">
    <cfRule type="expression" dxfId="30" priority="10">
      <formula>$C$47="Not applicable/No Impact"</formula>
    </cfRule>
  </conditionalFormatting>
  <conditionalFormatting sqref="C67:G67 C70:G70">
    <cfRule type="expression" dxfId="29" priority="9">
      <formula>$C$64="Not applicable/No Impact"</formula>
    </cfRule>
  </conditionalFormatting>
  <conditionalFormatting sqref="C85:G85 C88:G88">
    <cfRule type="expression" dxfId="28" priority="8">
      <formula>$C$82="Not applicable/No Impact"</formula>
    </cfRule>
  </conditionalFormatting>
  <conditionalFormatting sqref="C103:G103 C106:G106">
    <cfRule type="expression" dxfId="27" priority="7">
      <formula>$C$100="Not applicable/No Impact"</formula>
    </cfRule>
  </conditionalFormatting>
  <conditionalFormatting sqref="C121:G121 C124:G124">
    <cfRule type="expression" dxfId="26" priority="6">
      <formula>$C$118="Not applicable/No Impact"</formula>
    </cfRule>
  </conditionalFormatting>
  <conditionalFormatting sqref="C139:G139 C142:G142">
    <cfRule type="expression" dxfId="25" priority="5">
      <formula>$C$136="Not applicable/No Impact"</formula>
    </cfRule>
  </conditionalFormatting>
  <conditionalFormatting sqref="C157:G157">
    <cfRule type="expression" dxfId="24" priority="4">
      <formula>$C$154="Not applicable/No Impact"</formula>
    </cfRule>
  </conditionalFormatting>
  <conditionalFormatting sqref="C160:G160">
    <cfRule type="expression" dxfId="23" priority="3">
      <formula>$C$154="Not applicable/No Impact"</formula>
    </cfRule>
  </conditionalFormatting>
  <conditionalFormatting sqref="C175:G175 C178:G178">
    <cfRule type="expression" dxfId="22" priority="2">
      <formula>$C$172="Not applicable/No Impact"</formula>
    </cfRule>
  </conditionalFormatting>
  <conditionalFormatting sqref="C192:G192 C195:G195">
    <cfRule type="expression" dxfId="21" priority="1">
      <formula>$C$189="Not applicable/No Impact"</formula>
    </cfRule>
  </conditionalFormatting>
  <dataValidations count="2">
    <dataValidation errorStyle="warning" showInputMessage="1" showErrorMessage="1" error="You must select an option for this question" sqref="B13 B30 B47 B64 B82 B100 B118 B136 B154 B172 B189" xr:uid="{00000000-0002-0000-0300-000000000000}"/>
    <dataValidation showInputMessage="1" showErrorMessage="1" error="You must answer this question" prompt="Please note why you think this project/policy will have the impact stated above. If the impact is 'not applicable', please explain here." sqref="C22:G22 C39:G39 C56:G56 C73:G73 C91:G91 C109:G109 C127:G127 C145:G145 C163:G163 C181:G181 C198:G198" xr:uid="{00000000-0002-0000-0300-000001000000}"/>
  </dataValidations>
  <hyperlinks>
    <hyperlink ref="N169" r:id="rId1" display="If any of these protected characterists will be impacted, please complete the Communities Impact Assessment " xr:uid="{00000000-0004-0000-0300-000000000000}"/>
  </hyperlinks>
  <pageMargins left="0.7" right="0.7" top="0.75" bottom="0.75" header="0.3" footer="0.3"/>
  <pageSetup orientation="landscape" r:id="rId2"/>
  <drawing r:id="rId3"/>
  <legacyDrawing r:id="rId4"/>
  <extLst>
    <ext xmlns:x14="http://schemas.microsoft.com/office/spreadsheetml/2009/9/main" uri="{CCE6A557-97BC-4b89-ADB6-D9C93CAAB3DF}">
      <x14:dataValidations xmlns:xm="http://schemas.microsoft.com/office/excel/2006/main" count="12">
        <x14:dataValidation type="list" errorStyle="warning" showInputMessage="1" showErrorMessage="1" error="You must select an option for this question" xr:uid="{00000000-0002-0000-0300-000002000000}">
          <x14:formula1>
            <xm:f>'Drop downs'!$A$15:$A$19</xm:f>
          </x14:formula1>
          <xm:sqref>C13</xm:sqref>
        </x14:dataValidation>
        <x14:dataValidation type="list" allowBlank="1" showInputMessage="1" showErrorMessage="1" xr:uid="{00000000-0002-0000-0300-000003000000}">
          <x14:formula1>
            <xm:f>'Drop downs'!$G$7:$G$8</xm:f>
          </x14:formula1>
          <xm:sqref>C33 C19 C16 C36 C50 C53 C67 C70 C85 C88 C103 C106 C121 C124 C139 C142 C157 C160 C175 C178 C192 C195</xm:sqref>
        </x14:dataValidation>
        <x14:dataValidation type="list" errorStyle="warning" showInputMessage="1" showErrorMessage="1" error="You must select an option for this question" xr:uid="{00000000-0002-0000-0300-000004000000}">
          <x14:formula1>
            <xm:f>'Drop downs'!$A$22:$A$26</xm:f>
          </x14:formula1>
          <xm:sqref>C30</xm:sqref>
        </x14:dataValidation>
        <x14:dataValidation type="list" errorStyle="warning" showInputMessage="1" showErrorMessage="1" error="You must select an option for this question" xr:uid="{00000000-0002-0000-0300-000005000000}">
          <x14:formula1>
            <xm:f>'Drop downs'!$A$29:$A$33</xm:f>
          </x14:formula1>
          <xm:sqref>C47:G47</xm:sqref>
        </x14:dataValidation>
        <x14:dataValidation type="list" errorStyle="warning" showInputMessage="1" showErrorMessage="1" error="You must select an option for this question" xr:uid="{00000000-0002-0000-0300-000006000000}">
          <x14:formula1>
            <xm:f>'Drop downs'!$A$36:$A$40</xm:f>
          </x14:formula1>
          <xm:sqref>C64:G64</xm:sqref>
        </x14:dataValidation>
        <x14:dataValidation type="list" errorStyle="warning" showInputMessage="1" showErrorMessage="1" error="You must select an option for this question" xr:uid="{00000000-0002-0000-0300-000007000000}">
          <x14:formula1>
            <xm:f>'Drop downs'!$A$57:$A$61</xm:f>
          </x14:formula1>
          <xm:sqref>C118:G118</xm:sqref>
        </x14:dataValidation>
        <x14:dataValidation type="list" errorStyle="warning" showInputMessage="1" showErrorMessage="1" error="You must select an option for this question" xr:uid="{00000000-0002-0000-0300-000008000000}">
          <x14:formula1>
            <xm:f>'Drop downs'!$A$64:$A$68</xm:f>
          </x14:formula1>
          <xm:sqref>C136:G136</xm:sqref>
        </x14:dataValidation>
        <x14:dataValidation type="list" errorStyle="warning" showInputMessage="1" showErrorMessage="1" error="You must select an option for this question" xr:uid="{00000000-0002-0000-0300-000009000000}">
          <x14:formula1>
            <xm:f>'Drop downs'!$A$71:$A$75</xm:f>
          </x14:formula1>
          <xm:sqref>C154:G154</xm:sqref>
        </x14:dataValidation>
        <x14:dataValidation type="list" errorStyle="warning" showInputMessage="1" showErrorMessage="1" error="You must select an option for this question" xr:uid="{00000000-0002-0000-0300-00000A000000}">
          <x14:formula1>
            <xm:f>'Drop downs'!$A$85:$A$89</xm:f>
          </x14:formula1>
          <xm:sqref>C189:G189</xm:sqref>
        </x14:dataValidation>
        <x14:dataValidation type="list" errorStyle="warning" showInputMessage="1" showErrorMessage="1" error="You must select an option for this question" xr:uid="{00000000-0002-0000-0300-00000B000000}">
          <x14:formula1>
            <xm:f>'Drop downs'!$A$78:$A$82</xm:f>
          </x14:formula1>
          <xm:sqref>C172:G172</xm:sqref>
        </x14:dataValidation>
        <x14:dataValidation type="list" errorStyle="warning" showInputMessage="1" showErrorMessage="1" error="You must select an option for this question" xr:uid="{00000000-0002-0000-0300-00000C000000}">
          <x14:formula1>
            <xm:f>'Drop downs'!$A$50:$A$54</xm:f>
          </x14:formula1>
          <xm:sqref>C100:G100</xm:sqref>
        </x14:dataValidation>
        <x14:dataValidation type="list" errorStyle="warning" showInputMessage="1" showErrorMessage="1" error="You must select an option for this question" xr:uid="{00000000-0002-0000-0300-00000D000000}">
          <x14:formula1>
            <xm:f>'Drop downs'!$A$43:$A$47</xm:f>
          </x14:formula1>
          <xm:sqref>C82:G82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2:O61"/>
  <sheetViews>
    <sheetView topLeftCell="D16" zoomScale="80" workbookViewId="0">
      <selection activeCell="S15" sqref="S15"/>
    </sheetView>
  </sheetViews>
  <sheetFormatPr defaultRowHeight="14.5" x14ac:dyDescent="0.35"/>
  <cols>
    <col min="8" max="8" width="25" customWidth="1"/>
    <col min="11" max="11" width="9.1796875" customWidth="1"/>
  </cols>
  <sheetData>
    <row r="2" spans="1:15" x14ac:dyDescent="0.35">
      <c r="A2" t="s">
        <v>402</v>
      </c>
      <c r="B2">
        <f>$J$3</f>
        <v>0</v>
      </c>
      <c r="H2" s="21" t="s">
        <v>66</v>
      </c>
      <c r="I2" t="s">
        <v>46</v>
      </c>
      <c r="J2" t="s">
        <v>681</v>
      </c>
      <c r="K2" t="s">
        <v>682</v>
      </c>
      <c r="L2" t="s">
        <v>411</v>
      </c>
      <c r="M2" t="s">
        <v>412</v>
      </c>
      <c r="N2" t="s">
        <v>413</v>
      </c>
      <c r="O2" t="s">
        <v>517</v>
      </c>
    </row>
    <row r="3" spans="1:15" x14ac:dyDescent="0.35">
      <c r="B3">
        <f>$K$3</f>
        <v>0</v>
      </c>
      <c r="H3" t="s">
        <v>402</v>
      </c>
      <c r="I3">
        <f>Environment!L21</f>
        <v>20</v>
      </c>
      <c r="J3">
        <f>IF(AND(I3&lt;20, I3&gt;=4),1,0)</f>
        <v>0</v>
      </c>
      <c r="K3">
        <f>IF(AND(I3&gt;0,I3&lt;=3),1,0)</f>
        <v>0</v>
      </c>
      <c r="L3">
        <f>IF(I3=0,1,0)</f>
        <v>0</v>
      </c>
      <c r="M3">
        <f>IF(AND(I3&lt;0,I3&gt;=-3),1,0)</f>
        <v>0</v>
      </c>
      <c r="N3">
        <f>IF(I3&lt;=-4,1,0)</f>
        <v>0</v>
      </c>
      <c r="O3">
        <f>IF(I3&gt;=20,1,0)</f>
        <v>1</v>
      </c>
    </row>
    <row r="4" spans="1:15" x14ac:dyDescent="0.35">
      <c r="B4">
        <f>$L$3</f>
        <v>0</v>
      </c>
      <c r="H4" t="s">
        <v>75</v>
      </c>
      <c r="I4">
        <f>Environment!L37</f>
        <v>20</v>
      </c>
      <c r="J4">
        <f t="shared" ref="J4:J12" si="0">IF(AND(I4&lt;20, I4&gt;=4),1,0)</f>
        <v>0</v>
      </c>
      <c r="K4">
        <f t="shared" ref="K4:K12" si="1">IF(AND(I4&gt;0,I4&lt;=3),1,0)</f>
        <v>0</v>
      </c>
      <c r="L4">
        <f t="shared" ref="L4:L12" si="2">IF(I4=0,1,0)</f>
        <v>0</v>
      </c>
      <c r="M4">
        <f t="shared" ref="M4:M12" si="3">IF(AND(I4&lt;0,I4&gt;=-3),1,0)</f>
        <v>0</v>
      </c>
      <c r="N4">
        <f t="shared" ref="N4:N12" si="4">IF(I4&lt;=-4,1,0)</f>
        <v>0</v>
      </c>
      <c r="O4">
        <f t="shared" ref="O4:O12" si="5">IF(I4&gt;=20,1,0)</f>
        <v>1</v>
      </c>
    </row>
    <row r="5" spans="1:15" x14ac:dyDescent="0.35">
      <c r="B5">
        <f>$M$3</f>
        <v>0</v>
      </c>
      <c r="H5" t="s">
        <v>147</v>
      </c>
      <c r="I5">
        <f>Environment!L54</f>
        <v>20</v>
      </c>
      <c r="J5">
        <f t="shared" si="0"/>
        <v>0</v>
      </c>
      <c r="K5">
        <f t="shared" si="1"/>
        <v>0</v>
      </c>
      <c r="L5">
        <f t="shared" si="2"/>
        <v>0</v>
      </c>
      <c r="M5">
        <f t="shared" si="3"/>
        <v>0</v>
      </c>
      <c r="N5">
        <f t="shared" si="4"/>
        <v>0</v>
      </c>
      <c r="O5">
        <f t="shared" si="5"/>
        <v>1</v>
      </c>
    </row>
    <row r="6" spans="1:15" x14ac:dyDescent="0.35">
      <c r="B6">
        <f>$N$3</f>
        <v>0</v>
      </c>
      <c r="H6" t="s">
        <v>68</v>
      </c>
      <c r="I6">
        <f>Environment!L71</f>
        <v>20</v>
      </c>
      <c r="J6">
        <f t="shared" si="0"/>
        <v>0</v>
      </c>
      <c r="K6">
        <f t="shared" si="1"/>
        <v>0</v>
      </c>
      <c r="L6">
        <f t="shared" si="2"/>
        <v>0</v>
      </c>
      <c r="M6">
        <f t="shared" si="3"/>
        <v>0</v>
      </c>
      <c r="N6">
        <f t="shared" si="4"/>
        <v>0</v>
      </c>
      <c r="O6">
        <f t="shared" si="5"/>
        <v>1</v>
      </c>
    </row>
    <row r="7" spans="1:15" x14ac:dyDescent="0.35">
      <c r="B7">
        <f>$O$3</f>
        <v>1</v>
      </c>
      <c r="H7" t="s">
        <v>73</v>
      </c>
      <c r="I7">
        <f>Environment!L88</f>
        <v>20</v>
      </c>
      <c r="J7">
        <f t="shared" si="0"/>
        <v>0</v>
      </c>
      <c r="K7">
        <f t="shared" si="1"/>
        <v>0</v>
      </c>
      <c r="L7">
        <f t="shared" si="2"/>
        <v>0</v>
      </c>
      <c r="M7">
        <f t="shared" si="3"/>
        <v>0</v>
      </c>
      <c r="N7">
        <f t="shared" si="4"/>
        <v>0</v>
      </c>
      <c r="O7">
        <f t="shared" si="5"/>
        <v>1</v>
      </c>
    </row>
    <row r="8" spans="1:15" x14ac:dyDescent="0.35">
      <c r="A8" t="s">
        <v>405</v>
      </c>
      <c r="B8">
        <f>$J$4</f>
        <v>0</v>
      </c>
      <c r="H8" t="s">
        <v>403</v>
      </c>
      <c r="I8">
        <f>Environment!L105</f>
        <v>20</v>
      </c>
      <c r="J8">
        <f t="shared" si="0"/>
        <v>0</v>
      </c>
      <c r="K8">
        <f t="shared" si="1"/>
        <v>0</v>
      </c>
      <c r="L8">
        <f t="shared" si="2"/>
        <v>0</v>
      </c>
      <c r="M8">
        <f t="shared" si="3"/>
        <v>0</v>
      </c>
      <c r="N8">
        <f t="shared" si="4"/>
        <v>0</v>
      </c>
      <c r="O8">
        <f t="shared" si="5"/>
        <v>1</v>
      </c>
    </row>
    <row r="9" spans="1:15" x14ac:dyDescent="0.35">
      <c r="B9">
        <f>$K$4</f>
        <v>0</v>
      </c>
      <c r="H9" t="s">
        <v>404</v>
      </c>
      <c r="I9">
        <f>Environment!L122</f>
        <v>20</v>
      </c>
      <c r="J9">
        <f t="shared" si="0"/>
        <v>0</v>
      </c>
      <c r="K9">
        <f t="shared" si="1"/>
        <v>0</v>
      </c>
      <c r="L9">
        <f t="shared" si="2"/>
        <v>0</v>
      </c>
      <c r="M9">
        <f t="shared" si="3"/>
        <v>0</v>
      </c>
      <c r="N9">
        <f t="shared" si="4"/>
        <v>0</v>
      </c>
      <c r="O9">
        <f t="shared" si="5"/>
        <v>1</v>
      </c>
    </row>
    <row r="10" spans="1:15" x14ac:dyDescent="0.35">
      <c r="B10">
        <f>$L$4</f>
        <v>0</v>
      </c>
      <c r="H10" t="s">
        <v>146</v>
      </c>
      <c r="I10">
        <f>Environment!L139</f>
        <v>20</v>
      </c>
      <c r="J10">
        <f t="shared" si="0"/>
        <v>0</v>
      </c>
      <c r="K10">
        <f t="shared" si="1"/>
        <v>0</v>
      </c>
      <c r="L10">
        <f t="shared" si="2"/>
        <v>0</v>
      </c>
      <c r="M10">
        <f t="shared" si="3"/>
        <v>0</v>
      </c>
      <c r="N10">
        <f t="shared" si="4"/>
        <v>0</v>
      </c>
      <c r="O10">
        <f t="shared" si="5"/>
        <v>1</v>
      </c>
    </row>
    <row r="11" spans="1:15" x14ac:dyDescent="0.35">
      <c r="B11">
        <f>$M$4</f>
        <v>0</v>
      </c>
      <c r="H11" t="s">
        <v>149</v>
      </c>
      <c r="I11">
        <f>Environment!L159</f>
        <v>20</v>
      </c>
      <c r="J11">
        <f t="shared" si="0"/>
        <v>0</v>
      </c>
      <c r="K11">
        <f t="shared" si="1"/>
        <v>0</v>
      </c>
      <c r="L11">
        <f t="shared" si="2"/>
        <v>0</v>
      </c>
      <c r="M11">
        <f t="shared" si="3"/>
        <v>0</v>
      </c>
      <c r="N11">
        <f t="shared" si="4"/>
        <v>0</v>
      </c>
      <c r="O11">
        <f t="shared" si="5"/>
        <v>1</v>
      </c>
    </row>
    <row r="12" spans="1:15" x14ac:dyDescent="0.35">
      <c r="B12">
        <f>$N$4</f>
        <v>0</v>
      </c>
      <c r="H12" t="s">
        <v>76</v>
      </c>
      <c r="I12">
        <f>Environment!L176</f>
        <v>20</v>
      </c>
      <c r="J12">
        <f t="shared" si="0"/>
        <v>0</v>
      </c>
      <c r="K12">
        <f t="shared" si="1"/>
        <v>0</v>
      </c>
      <c r="L12">
        <f t="shared" si="2"/>
        <v>0</v>
      </c>
      <c r="M12">
        <f t="shared" si="3"/>
        <v>0</v>
      </c>
      <c r="N12">
        <f t="shared" si="4"/>
        <v>0</v>
      </c>
      <c r="O12">
        <f t="shared" si="5"/>
        <v>1</v>
      </c>
    </row>
    <row r="13" spans="1:15" x14ac:dyDescent="0.35">
      <c r="B13">
        <f>$O$4</f>
        <v>1</v>
      </c>
    </row>
    <row r="14" spans="1:15" x14ac:dyDescent="0.35">
      <c r="A14" t="s">
        <v>406</v>
      </c>
      <c r="B14">
        <f>$J$5</f>
        <v>0</v>
      </c>
    </row>
    <row r="15" spans="1:15" x14ac:dyDescent="0.35">
      <c r="B15">
        <f>$K$5</f>
        <v>0</v>
      </c>
    </row>
    <row r="16" spans="1:15" x14ac:dyDescent="0.35">
      <c r="B16">
        <f>$L$5</f>
        <v>0</v>
      </c>
    </row>
    <row r="17" spans="1:2" x14ac:dyDescent="0.35">
      <c r="B17">
        <f>$M$5</f>
        <v>0</v>
      </c>
    </row>
    <row r="18" spans="1:2" x14ac:dyDescent="0.35">
      <c r="B18">
        <f>$N$5</f>
        <v>0</v>
      </c>
    </row>
    <row r="19" spans="1:2" x14ac:dyDescent="0.35">
      <c r="B19">
        <f>$O$5</f>
        <v>1</v>
      </c>
    </row>
    <row r="20" spans="1:2" x14ac:dyDescent="0.35">
      <c r="A20" t="s">
        <v>68</v>
      </c>
      <c r="B20">
        <f>$J$6</f>
        <v>0</v>
      </c>
    </row>
    <row r="21" spans="1:2" x14ac:dyDescent="0.35">
      <c r="B21">
        <f>$K$6</f>
        <v>0</v>
      </c>
    </row>
    <row r="22" spans="1:2" x14ac:dyDescent="0.35">
      <c r="B22">
        <f>$L$6</f>
        <v>0</v>
      </c>
    </row>
    <row r="23" spans="1:2" x14ac:dyDescent="0.35">
      <c r="B23">
        <f>$M$6</f>
        <v>0</v>
      </c>
    </row>
    <row r="24" spans="1:2" x14ac:dyDescent="0.35">
      <c r="B24">
        <f>$N$6</f>
        <v>0</v>
      </c>
    </row>
    <row r="25" spans="1:2" x14ac:dyDescent="0.35">
      <c r="B25">
        <f>$O$6</f>
        <v>1</v>
      </c>
    </row>
    <row r="26" spans="1:2" x14ac:dyDescent="0.35">
      <c r="A26" t="s">
        <v>73</v>
      </c>
      <c r="B26">
        <f>$J$7</f>
        <v>0</v>
      </c>
    </row>
    <row r="27" spans="1:2" x14ac:dyDescent="0.35">
      <c r="B27">
        <f>$K$7</f>
        <v>0</v>
      </c>
    </row>
    <row r="28" spans="1:2" x14ac:dyDescent="0.35">
      <c r="B28">
        <f>$L$7</f>
        <v>0</v>
      </c>
    </row>
    <row r="29" spans="1:2" x14ac:dyDescent="0.35">
      <c r="B29">
        <f>$M$7</f>
        <v>0</v>
      </c>
    </row>
    <row r="30" spans="1:2" x14ac:dyDescent="0.35">
      <c r="B30">
        <f>$N$7</f>
        <v>0</v>
      </c>
    </row>
    <row r="31" spans="1:2" x14ac:dyDescent="0.35">
      <c r="B31">
        <f>$O$7</f>
        <v>1</v>
      </c>
    </row>
    <row r="32" spans="1:2" x14ac:dyDescent="0.35">
      <c r="A32" t="s">
        <v>185</v>
      </c>
      <c r="B32">
        <f>$J$8</f>
        <v>0</v>
      </c>
    </row>
    <row r="33" spans="1:2" x14ac:dyDescent="0.35">
      <c r="B33">
        <f>$K$8</f>
        <v>0</v>
      </c>
    </row>
    <row r="34" spans="1:2" x14ac:dyDescent="0.35">
      <c r="B34">
        <f>$L$8</f>
        <v>0</v>
      </c>
    </row>
    <row r="35" spans="1:2" x14ac:dyDescent="0.35">
      <c r="B35">
        <f>$M$8</f>
        <v>0</v>
      </c>
    </row>
    <row r="36" spans="1:2" x14ac:dyDescent="0.35">
      <c r="B36">
        <f>$N$8</f>
        <v>0</v>
      </c>
    </row>
    <row r="37" spans="1:2" x14ac:dyDescent="0.35">
      <c r="B37">
        <f>$O$8</f>
        <v>1</v>
      </c>
    </row>
    <row r="38" spans="1:2" x14ac:dyDescent="0.35">
      <c r="A38" t="s">
        <v>407</v>
      </c>
      <c r="B38">
        <f>$J$9</f>
        <v>0</v>
      </c>
    </row>
    <row r="39" spans="1:2" x14ac:dyDescent="0.35">
      <c r="B39">
        <f>$K$9</f>
        <v>0</v>
      </c>
    </row>
    <row r="40" spans="1:2" x14ac:dyDescent="0.35">
      <c r="B40">
        <f>$L$9</f>
        <v>0</v>
      </c>
    </row>
    <row r="41" spans="1:2" x14ac:dyDescent="0.35">
      <c r="B41">
        <f>$M$9</f>
        <v>0</v>
      </c>
    </row>
    <row r="42" spans="1:2" x14ac:dyDescent="0.35">
      <c r="B42">
        <f>$N$9</f>
        <v>0</v>
      </c>
    </row>
    <row r="43" spans="1:2" x14ac:dyDescent="0.35">
      <c r="B43">
        <f>$O$9</f>
        <v>1</v>
      </c>
    </row>
    <row r="44" spans="1:2" x14ac:dyDescent="0.35">
      <c r="A44" t="s">
        <v>408</v>
      </c>
      <c r="B44">
        <f>$J$10</f>
        <v>0</v>
      </c>
    </row>
    <row r="45" spans="1:2" x14ac:dyDescent="0.35">
      <c r="B45">
        <f>$K$10</f>
        <v>0</v>
      </c>
    </row>
    <row r="46" spans="1:2" x14ac:dyDescent="0.35">
      <c r="B46">
        <f>$L$10</f>
        <v>0</v>
      </c>
    </row>
    <row r="47" spans="1:2" x14ac:dyDescent="0.35">
      <c r="B47">
        <f>$M$10</f>
        <v>0</v>
      </c>
    </row>
    <row r="48" spans="1:2" x14ac:dyDescent="0.35">
      <c r="B48">
        <f>$N$10</f>
        <v>0</v>
      </c>
    </row>
    <row r="49" spans="1:2" x14ac:dyDescent="0.35">
      <c r="B49">
        <f>$O$10</f>
        <v>1</v>
      </c>
    </row>
    <row r="50" spans="1:2" x14ac:dyDescent="0.35">
      <c r="A50" t="s">
        <v>409</v>
      </c>
      <c r="B50">
        <f>$J$11</f>
        <v>0</v>
      </c>
    </row>
    <row r="51" spans="1:2" x14ac:dyDescent="0.35">
      <c r="B51">
        <f>$K$11</f>
        <v>0</v>
      </c>
    </row>
    <row r="52" spans="1:2" x14ac:dyDescent="0.35">
      <c r="B52">
        <f>$L$11</f>
        <v>0</v>
      </c>
    </row>
    <row r="53" spans="1:2" x14ac:dyDescent="0.35">
      <c r="B53">
        <f>$M$11</f>
        <v>0</v>
      </c>
    </row>
    <row r="54" spans="1:2" x14ac:dyDescent="0.35">
      <c r="B54">
        <f>$N$11</f>
        <v>0</v>
      </c>
    </row>
    <row r="55" spans="1:2" x14ac:dyDescent="0.35">
      <c r="B55">
        <f>$O$11</f>
        <v>1</v>
      </c>
    </row>
    <row r="56" spans="1:2" x14ac:dyDescent="0.35">
      <c r="A56" t="s">
        <v>410</v>
      </c>
      <c r="B56">
        <f>$J$12</f>
        <v>0</v>
      </c>
    </row>
    <row r="57" spans="1:2" x14ac:dyDescent="0.35">
      <c r="B57">
        <f>$K$12</f>
        <v>0</v>
      </c>
    </row>
    <row r="58" spans="1:2" x14ac:dyDescent="0.35">
      <c r="B58">
        <f>$L$12</f>
        <v>0</v>
      </c>
    </row>
    <row r="59" spans="1:2" x14ac:dyDescent="0.35">
      <c r="B59">
        <f>$M$12</f>
        <v>0</v>
      </c>
    </row>
    <row r="60" spans="1:2" x14ac:dyDescent="0.35">
      <c r="B60">
        <f>$N$12</f>
        <v>0</v>
      </c>
    </row>
    <row r="61" spans="1:2" x14ac:dyDescent="0.35">
      <c r="B61">
        <f>$O$12</f>
        <v>1</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2:O67"/>
  <sheetViews>
    <sheetView topLeftCell="I17" zoomScale="97" workbookViewId="0">
      <selection activeCell="T29" sqref="T29"/>
    </sheetView>
  </sheetViews>
  <sheetFormatPr defaultColWidth="8.7265625" defaultRowHeight="14.5" x14ac:dyDescent="0.35"/>
  <cols>
    <col min="8" max="8" width="25" customWidth="1"/>
    <col min="11" max="11" width="9.1796875" customWidth="1"/>
  </cols>
  <sheetData>
    <row r="2" spans="1:15" x14ac:dyDescent="0.35">
      <c r="A2" t="s">
        <v>69</v>
      </c>
      <c r="B2">
        <f>$J$3</f>
        <v>0</v>
      </c>
      <c r="H2" s="21" t="s">
        <v>67</v>
      </c>
      <c r="I2" t="s">
        <v>46</v>
      </c>
      <c r="J2" t="s">
        <v>677</v>
      </c>
      <c r="K2" t="s">
        <v>678</v>
      </c>
      <c r="L2" t="s">
        <v>411</v>
      </c>
      <c r="M2" t="s">
        <v>412</v>
      </c>
      <c r="N2" t="s">
        <v>413</v>
      </c>
      <c r="O2" t="s">
        <v>517</v>
      </c>
    </row>
    <row r="3" spans="1:15" x14ac:dyDescent="0.35">
      <c r="B3">
        <f>$K$3</f>
        <v>0</v>
      </c>
      <c r="H3" t="s">
        <v>69</v>
      </c>
      <c r="I3">
        <f>Social!L20</f>
        <v>20</v>
      </c>
      <c r="J3">
        <f>IF(AND(I3&lt;20,I3&gt;=4),1,0)</f>
        <v>0</v>
      </c>
      <c r="K3">
        <f>IF(AND(I3&gt;0,I3&lt;=3),1,0)</f>
        <v>0</v>
      </c>
      <c r="L3">
        <f>IF(I3=0,1,0)</f>
        <v>0</v>
      </c>
      <c r="M3">
        <f>IF(AND(I3&lt;0,I3&gt;=-3),1,0)</f>
        <v>0</v>
      </c>
      <c r="N3">
        <f>IF(I3&lt;=-4,1,0)</f>
        <v>0</v>
      </c>
      <c r="O3">
        <f>IF(I3&gt;=20,1,0)</f>
        <v>1</v>
      </c>
    </row>
    <row r="4" spans="1:15" x14ac:dyDescent="0.35">
      <c r="B4">
        <f>$L$3</f>
        <v>0</v>
      </c>
      <c r="H4" t="s">
        <v>414</v>
      </c>
      <c r="I4">
        <f>Social!L37</f>
        <v>20</v>
      </c>
      <c r="J4">
        <f t="shared" ref="J4:J13" si="0">IF(AND(I4&lt;20,I4&gt;=4),1,0)</f>
        <v>0</v>
      </c>
      <c r="K4">
        <f t="shared" ref="K4:K13" si="1">IF(AND(I4&gt;0,I4&lt;=3),1,0)</f>
        <v>0</v>
      </c>
      <c r="L4">
        <f t="shared" ref="L4:L13" si="2">IF(I4=0,1,0)</f>
        <v>0</v>
      </c>
      <c r="M4">
        <f t="shared" ref="M4:M13" si="3">IF(AND(I4&lt;0,I4&gt;=-3),1,0)</f>
        <v>0</v>
      </c>
      <c r="N4">
        <f t="shared" ref="N4:N13" si="4">IF(I4&lt;=-4,1,0)</f>
        <v>0</v>
      </c>
      <c r="O4">
        <f t="shared" ref="O4:O13" si="5">IF(I4&gt;=20,1,0)</f>
        <v>1</v>
      </c>
    </row>
    <row r="5" spans="1:15" x14ac:dyDescent="0.35">
      <c r="B5">
        <f>$M$3</f>
        <v>0</v>
      </c>
      <c r="H5" t="s">
        <v>72</v>
      </c>
      <c r="I5">
        <f>Social!L54</f>
        <v>20</v>
      </c>
      <c r="J5">
        <f t="shared" si="0"/>
        <v>0</v>
      </c>
      <c r="K5">
        <f t="shared" si="1"/>
        <v>0</v>
      </c>
      <c r="L5">
        <f t="shared" si="2"/>
        <v>0</v>
      </c>
      <c r="M5">
        <f t="shared" si="3"/>
        <v>0</v>
      </c>
      <c r="N5">
        <f t="shared" si="4"/>
        <v>0</v>
      </c>
      <c r="O5">
        <f t="shared" si="5"/>
        <v>1</v>
      </c>
    </row>
    <row r="6" spans="1:15" x14ac:dyDescent="0.35">
      <c r="B6">
        <f>$N$3</f>
        <v>0</v>
      </c>
      <c r="H6" t="s">
        <v>64</v>
      </c>
      <c r="I6">
        <f>Social!L71</f>
        <v>20</v>
      </c>
      <c r="J6">
        <f t="shared" si="0"/>
        <v>0</v>
      </c>
      <c r="K6">
        <f t="shared" si="1"/>
        <v>0</v>
      </c>
      <c r="L6">
        <f t="shared" si="2"/>
        <v>0</v>
      </c>
      <c r="M6">
        <f t="shared" si="3"/>
        <v>0</v>
      </c>
      <c r="N6">
        <f t="shared" si="4"/>
        <v>0</v>
      </c>
      <c r="O6">
        <f t="shared" si="5"/>
        <v>1</v>
      </c>
    </row>
    <row r="7" spans="1:15" x14ac:dyDescent="0.35">
      <c r="B7">
        <f>$O$3</f>
        <v>1</v>
      </c>
      <c r="H7" t="s">
        <v>347</v>
      </c>
      <c r="I7">
        <f>Social!L89</f>
        <v>20</v>
      </c>
      <c r="J7">
        <f t="shared" si="0"/>
        <v>0</v>
      </c>
      <c r="K7">
        <f t="shared" si="1"/>
        <v>0</v>
      </c>
      <c r="L7">
        <f t="shared" si="2"/>
        <v>0</v>
      </c>
      <c r="M7">
        <f t="shared" si="3"/>
        <v>0</v>
      </c>
      <c r="N7">
        <f t="shared" si="4"/>
        <v>0</v>
      </c>
      <c r="O7">
        <f t="shared" si="5"/>
        <v>1</v>
      </c>
    </row>
    <row r="8" spans="1:15" x14ac:dyDescent="0.35">
      <c r="A8" t="s">
        <v>418</v>
      </c>
      <c r="B8">
        <f>$J$4</f>
        <v>0</v>
      </c>
      <c r="H8" t="s">
        <v>342</v>
      </c>
      <c r="I8">
        <f>Social!L107</f>
        <v>20</v>
      </c>
      <c r="J8">
        <f t="shared" si="0"/>
        <v>0</v>
      </c>
      <c r="K8">
        <f t="shared" si="1"/>
        <v>0</v>
      </c>
      <c r="L8">
        <f t="shared" si="2"/>
        <v>0</v>
      </c>
      <c r="M8">
        <f t="shared" si="3"/>
        <v>0</v>
      </c>
      <c r="N8">
        <f t="shared" si="4"/>
        <v>0</v>
      </c>
      <c r="O8">
        <f t="shared" si="5"/>
        <v>1</v>
      </c>
    </row>
    <row r="9" spans="1:15" x14ac:dyDescent="0.35">
      <c r="B9">
        <f>$K$4</f>
        <v>0</v>
      </c>
      <c r="H9" t="s">
        <v>145</v>
      </c>
      <c r="I9">
        <f>Social!L125</f>
        <v>20</v>
      </c>
      <c r="J9">
        <f t="shared" si="0"/>
        <v>0</v>
      </c>
      <c r="K9">
        <f t="shared" si="1"/>
        <v>0</v>
      </c>
      <c r="L9">
        <f t="shared" si="2"/>
        <v>0</v>
      </c>
      <c r="M9">
        <f t="shared" si="3"/>
        <v>0</v>
      </c>
      <c r="N9">
        <f t="shared" si="4"/>
        <v>0</v>
      </c>
      <c r="O9">
        <f t="shared" si="5"/>
        <v>1</v>
      </c>
    </row>
    <row r="10" spans="1:15" x14ac:dyDescent="0.35">
      <c r="B10">
        <f>$L$4</f>
        <v>0</v>
      </c>
      <c r="H10" t="s">
        <v>415</v>
      </c>
      <c r="I10">
        <f>Social!L143</f>
        <v>20</v>
      </c>
      <c r="J10">
        <f t="shared" si="0"/>
        <v>0</v>
      </c>
      <c r="K10">
        <f t="shared" si="1"/>
        <v>0</v>
      </c>
      <c r="L10">
        <f t="shared" si="2"/>
        <v>0</v>
      </c>
      <c r="M10">
        <f t="shared" si="3"/>
        <v>0</v>
      </c>
      <c r="N10">
        <f t="shared" si="4"/>
        <v>0</v>
      </c>
      <c r="O10">
        <f t="shared" si="5"/>
        <v>1</v>
      </c>
    </row>
    <row r="11" spans="1:15" x14ac:dyDescent="0.35">
      <c r="B11">
        <f>$M$4</f>
        <v>0</v>
      </c>
      <c r="H11" t="s">
        <v>63</v>
      </c>
      <c r="I11">
        <f>Social!L161</f>
        <v>20</v>
      </c>
      <c r="J11">
        <f t="shared" si="0"/>
        <v>0</v>
      </c>
      <c r="K11">
        <f t="shared" si="1"/>
        <v>0</v>
      </c>
      <c r="L11">
        <f t="shared" si="2"/>
        <v>0</v>
      </c>
      <c r="M11">
        <f t="shared" si="3"/>
        <v>0</v>
      </c>
      <c r="N11">
        <f t="shared" si="4"/>
        <v>0</v>
      </c>
      <c r="O11">
        <f t="shared" si="5"/>
        <v>1</v>
      </c>
    </row>
    <row r="12" spans="1:15" x14ac:dyDescent="0.35">
      <c r="B12">
        <f>$N$4</f>
        <v>0</v>
      </c>
      <c r="H12" t="s">
        <v>416</v>
      </c>
      <c r="I12">
        <f>Social!L196</f>
        <v>20</v>
      </c>
      <c r="J12">
        <f t="shared" si="0"/>
        <v>0</v>
      </c>
      <c r="K12">
        <f t="shared" si="1"/>
        <v>0</v>
      </c>
      <c r="L12">
        <f t="shared" si="2"/>
        <v>0</v>
      </c>
      <c r="M12">
        <f t="shared" si="3"/>
        <v>0</v>
      </c>
      <c r="N12">
        <f t="shared" si="4"/>
        <v>0</v>
      </c>
      <c r="O12">
        <f t="shared" si="5"/>
        <v>1</v>
      </c>
    </row>
    <row r="13" spans="1:15" x14ac:dyDescent="0.35">
      <c r="B13">
        <f>$O$4</f>
        <v>1</v>
      </c>
      <c r="H13" t="s">
        <v>220</v>
      </c>
      <c r="I13">
        <f>Social!L179</f>
        <v>20</v>
      </c>
      <c r="J13">
        <f t="shared" si="0"/>
        <v>0</v>
      </c>
      <c r="K13">
        <f t="shared" si="1"/>
        <v>0</v>
      </c>
      <c r="L13">
        <f t="shared" si="2"/>
        <v>0</v>
      </c>
      <c r="M13">
        <f t="shared" si="3"/>
        <v>0</v>
      </c>
      <c r="N13">
        <f t="shared" si="4"/>
        <v>0</v>
      </c>
      <c r="O13">
        <f t="shared" si="5"/>
        <v>1</v>
      </c>
    </row>
    <row r="14" spans="1:15" x14ac:dyDescent="0.35">
      <c r="A14" t="s">
        <v>419</v>
      </c>
      <c r="B14">
        <f>$J$5</f>
        <v>0</v>
      </c>
    </row>
    <row r="15" spans="1:15" x14ac:dyDescent="0.35">
      <c r="B15">
        <f>$K$5</f>
        <v>0</v>
      </c>
    </row>
    <row r="16" spans="1:15" x14ac:dyDescent="0.35">
      <c r="B16">
        <f>$L$5</f>
        <v>0</v>
      </c>
    </row>
    <row r="17" spans="1:2" x14ac:dyDescent="0.35">
      <c r="B17">
        <f>$M$5</f>
        <v>0</v>
      </c>
    </row>
    <row r="18" spans="1:2" x14ac:dyDescent="0.35">
      <c r="B18">
        <f>$N$5</f>
        <v>0</v>
      </c>
    </row>
    <row r="19" spans="1:2" x14ac:dyDescent="0.35">
      <c r="B19">
        <f>$O$5</f>
        <v>1</v>
      </c>
    </row>
    <row r="20" spans="1:2" x14ac:dyDescent="0.35">
      <c r="A20" t="s">
        <v>420</v>
      </c>
      <c r="B20">
        <f>$J$6</f>
        <v>0</v>
      </c>
    </row>
    <row r="21" spans="1:2" x14ac:dyDescent="0.35">
      <c r="B21">
        <f>$K$6</f>
        <v>0</v>
      </c>
    </row>
    <row r="22" spans="1:2" x14ac:dyDescent="0.35">
      <c r="B22">
        <f>$L$6</f>
        <v>0</v>
      </c>
    </row>
    <row r="23" spans="1:2" x14ac:dyDescent="0.35">
      <c r="B23">
        <f>$M$6</f>
        <v>0</v>
      </c>
    </row>
    <row r="24" spans="1:2" x14ac:dyDescent="0.35">
      <c r="B24">
        <f>$N$6</f>
        <v>0</v>
      </c>
    </row>
    <row r="25" spans="1:2" x14ac:dyDescent="0.35">
      <c r="B25">
        <f>$O$6</f>
        <v>1</v>
      </c>
    </row>
    <row r="26" spans="1:2" x14ac:dyDescent="0.35">
      <c r="A26" t="s">
        <v>421</v>
      </c>
      <c r="B26">
        <f>$J$7</f>
        <v>0</v>
      </c>
    </row>
    <row r="27" spans="1:2" x14ac:dyDescent="0.35">
      <c r="B27">
        <f>$K$7</f>
        <v>0</v>
      </c>
    </row>
    <row r="28" spans="1:2" x14ac:dyDescent="0.35">
      <c r="B28">
        <f>$L$7</f>
        <v>0</v>
      </c>
    </row>
    <row r="29" spans="1:2" x14ac:dyDescent="0.35">
      <c r="B29">
        <f>$M$7</f>
        <v>0</v>
      </c>
    </row>
    <row r="30" spans="1:2" x14ac:dyDescent="0.35">
      <c r="B30">
        <f>$N$7</f>
        <v>0</v>
      </c>
    </row>
    <row r="31" spans="1:2" x14ac:dyDescent="0.35">
      <c r="B31">
        <f>$O$7</f>
        <v>1</v>
      </c>
    </row>
    <row r="32" spans="1:2" x14ac:dyDescent="0.35">
      <c r="A32" t="s">
        <v>422</v>
      </c>
      <c r="B32">
        <f>$J$8</f>
        <v>0</v>
      </c>
    </row>
    <row r="33" spans="1:2" x14ac:dyDescent="0.35">
      <c r="B33">
        <f>$K$8</f>
        <v>0</v>
      </c>
    </row>
    <row r="34" spans="1:2" x14ac:dyDescent="0.35">
      <c r="B34">
        <f>$L$8</f>
        <v>0</v>
      </c>
    </row>
    <row r="35" spans="1:2" x14ac:dyDescent="0.35">
      <c r="B35">
        <f>$M$8</f>
        <v>0</v>
      </c>
    </row>
    <row r="36" spans="1:2" x14ac:dyDescent="0.35">
      <c r="B36">
        <f>$N$8</f>
        <v>0</v>
      </c>
    </row>
    <row r="37" spans="1:2" x14ac:dyDescent="0.35">
      <c r="B37">
        <f>$O$8</f>
        <v>1</v>
      </c>
    </row>
    <row r="38" spans="1:2" x14ac:dyDescent="0.35">
      <c r="A38" t="s">
        <v>423</v>
      </c>
      <c r="B38">
        <f>$J$9</f>
        <v>0</v>
      </c>
    </row>
    <row r="39" spans="1:2" x14ac:dyDescent="0.35">
      <c r="B39">
        <f>$K$9</f>
        <v>0</v>
      </c>
    </row>
    <row r="40" spans="1:2" x14ac:dyDescent="0.35">
      <c r="B40">
        <f>$L$9</f>
        <v>0</v>
      </c>
    </row>
    <row r="41" spans="1:2" x14ac:dyDescent="0.35">
      <c r="B41">
        <f>$M$9</f>
        <v>0</v>
      </c>
    </row>
    <row r="42" spans="1:2" x14ac:dyDescent="0.35">
      <c r="B42">
        <f>$N$9</f>
        <v>0</v>
      </c>
    </row>
    <row r="43" spans="1:2" x14ac:dyDescent="0.35">
      <c r="B43">
        <f>$O$9</f>
        <v>1</v>
      </c>
    </row>
    <row r="44" spans="1:2" x14ac:dyDescent="0.35">
      <c r="A44" t="s">
        <v>424</v>
      </c>
      <c r="B44">
        <f>$J$10</f>
        <v>0</v>
      </c>
    </row>
    <row r="45" spans="1:2" x14ac:dyDescent="0.35">
      <c r="B45">
        <f>$K$10</f>
        <v>0</v>
      </c>
    </row>
    <row r="46" spans="1:2" x14ac:dyDescent="0.35">
      <c r="B46">
        <f>$L$10</f>
        <v>0</v>
      </c>
    </row>
    <row r="47" spans="1:2" x14ac:dyDescent="0.35">
      <c r="B47">
        <f>$M$10</f>
        <v>0</v>
      </c>
    </row>
    <row r="48" spans="1:2" x14ac:dyDescent="0.35">
      <c r="B48">
        <f>$N$10</f>
        <v>0</v>
      </c>
    </row>
    <row r="49" spans="1:2" x14ac:dyDescent="0.35">
      <c r="B49">
        <f>$O$10</f>
        <v>1</v>
      </c>
    </row>
    <row r="50" spans="1:2" x14ac:dyDescent="0.35">
      <c r="A50" t="s">
        <v>425</v>
      </c>
      <c r="B50">
        <f>$J$11</f>
        <v>0</v>
      </c>
    </row>
    <row r="51" spans="1:2" x14ac:dyDescent="0.35">
      <c r="B51">
        <f>$K$11</f>
        <v>0</v>
      </c>
    </row>
    <row r="52" spans="1:2" x14ac:dyDescent="0.35">
      <c r="B52">
        <f>$L$11</f>
        <v>0</v>
      </c>
    </row>
    <row r="53" spans="1:2" x14ac:dyDescent="0.35">
      <c r="B53">
        <f>$M$11</f>
        <v>0</v>
      </c>
    </row>
    <row r="54" spans="1:2" x14ac:dyDescent="0.35">
      <c r="B54">
        <f>$N$11</f>
        <v>0</v>
      </c>
    </row>
    <row r="55" spans="1:2" x14ac:dyDescent="0.35">
      <c r="B55">
        <f>$O$11</f>
        <v>1</v>
      </c>
    </row>
    <row r="56" spans="1:2" x14ac:dyDescent="0.35">
      <c r="A56" t="s">
        <v>426</v>
      </c>
      <c r="B56">
        <f>$J$12</f>
        <v>0</v>
      </c>
    </row>
    <row r="57" spans="1:2" x14ac:dyDescent="0.35">
      <c r="B57">
        <f>$K$12</f>
        <v>0</v>
      </c>
    </row>
    <row r="58" spans="1:2" x14ac:dyDescent="0.35">
      <c r="B58">
        <f>$L$12</f>
        <v>0</v>
      </c>
    </row>
    <row r="59" spans="1:2" x14ac:dyDescent="0.35">
      <c r="B59">
        <f>$M$12</f>
        <v>0</v>
      </c>
    </row>
    <row r="60" spans="1:2" x14ac:dyDescent="0.35">
      <c r="B60">
        <f>$N$12</f>
        <v>0</v>
      </c>
    </row>
    <row r="61" spans="1:2" x14ac:dyDescent="0.35">
      <c r="B61">
        <f>$O$12</f>
        <v>1</v>
      </c>
    </row>
    <row r="62" spans="1:2" x14ac:dyDescent="0.35">
      <c r="A62" t="s">
        <v>417</v>
      </c>
      <c r="B62">
        <f>$J$13</f>
        <v>0</v>
      </c>
    </row>
    <row r="63" spans="1:2" x14ac:dyDescent="0.35">
      <c r="B63">
        <f>$K$13</f>
        <v>0</v>
      </c>
    </row>
    <row r="64" spans="1:2" x14ac:dyDescent="0.35">
      <c r="B64">
        <f>$L$13</f>
        <v>0</v>
      </c>
    </row>
    <row r="65" spans="2:2" x14ac:dyDescent="0.35">
      <c r="B65">
        <f>$M$13</f>
        <v>0</v>
      </c>
    </row>
    <row r="66" spans="2:2" x14ac:dyDescent="0.35">
      <c r="B66">
        <f>$N$13</f>
        <v>0</v>
      </c>
    </row>
    <row r="67" spans="2:2" x14ac:dyDescent="0.35">
      <c r="B67">
        <f>$O$13</f>
        <v>1</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U47"/>
  <sheetViews>
    <sheetView topLeftCell="A47" zoomScaleNormal="100" workbookViewId="0">
      <selection activeCell="U16" sqref="U16:U19"/>
    </sheetView>
  </sheetViews>
  <sheetFormatPr defaultColWidth="8.7265625" defaultRowHeight="14.5" x14ac:dyDescent="0.35"/>
  <cols>
    <col min="13" max="13" width="17.453125" customWidth="1"/>
    <col min="16" max="16" width="17.453125" customWidth="1"/>
    <col min="21" max="21" width="22.54296875" customWidth="1"/>
  </cols>
  <sheetData>
    <row r="1" spans="13:21" x14ac:dyDescent="0.35">
      <c r="M1" s="259" t="s">
        <v>176</v>
      </c>
      <c r="N1" s="259"/>
      <c r="O1" s="259"/>
      <c r="P1" s="259"/>
      <c r="Q1" s="259"/>
      <c r="R1" s="259"/>
      <c r="S1" s="259"/>
    </row>
    <row r="2" spans="13:21" x14ac:dyDescent="0.35">
      <c r="M2" s="23" t="s">
        <v>66</v>
      </c>
      <c r="N2" s="29" t="s">
        <v>62</v>
      </c>
      <c r="P2" s="23" t="s">
        <v>67</v>
      </c>
      <c r="Q2" s="29" t="s">
        <v>62</v>
      </c>
      <c r="T2" s="86" t="s">
        <v>46</v>
      </c>
      <c r="U2" s="86" t="s">
        <v>357</v>
      </c>
    </row>
    <row r="3" spans="13:21" x14ac:dyDescent="0.35">
      <c r="M3" s="24" t="s">
        <v>74</v>
      </c>
      <c r="N3" s="25">
        <f>Environment!L20</f>
        <v>0</v>
      </c>
      <c r="P3" s="24" t="s">
        <v>69</v>
      </c>
      <c r="Q3" s="25">
        <f>Social!L20</f>
        <v>20</v>
      </c>
      <c r="S3">
        <v>8</v>
      </c>
      <c r="T3" s="90"/>
      <c r="U3" s="256" t="s">
        <v>189</v>
      </c>
    </row>
    <row r="4" spans="13:21" x14ac:dyDescent="0.35">
      <c r="M4" s="24" t="s">
        <v>75</v>
      </c>
      <c r="N4" s="25">
        <f>Environment!L37</f>
        <v>20</v>
      </c>
      <c r="P4" s="24" t="s">
        <v>70</v>
      </c>
      <c r="Q4" s="25">
        <f>Social!L37</f>
        <v>20</v>
      </c>
      <c r="S4">
        <v>7</v>
      </c>
      <c r="T4" s="91"/>
      <c r="U4" s="257"/>
    </row>
    <row r="5" spans="13:21" ht="29" x14ac:dyDescent="0.35">
      <c r="M5" s="24" t="s">
        <v>147</v>
      </c>
      <c r="N5" s="25">
        <f>Environment!L54</f>
        <v>20</v>
      </c>
      <c r="P5" s="24" t="s">
        <v>72</v>
      </c>
      <c r="Q5" s="25">
        <f>Social!L54</f>
        <v>20</v>
      </c>
      <c r="S5">
        <v>6</v>
      </c>
      <c r="T5" s="91"/>
      <c r="U5" s="257"/>
    </row>
    <row r="6" spans="13:21" x14ac:dyDescent="0.35">
      <c r="M6" s="24" t="s">
        <v>73</v>
      </c>
      <c r="N6" s="25">
        <f>Environment!L88</f>
        <v>20</v>
      </c>
      <c r="P6" s="24" t="s">
        <v>64</v>
      </c>
      <c r="Q6" s="25">
        <f>Social!L71</f>
        <v>20</v>
      </c>
      <c r="S6">
        <v>5</v>
      </c>
      <c r="T6" s="92"/>
      <c r="U6" s="258"/>
    </row>
    <row r="7" spans="13:21" x14ac:dyDescent="0.35">
      <c r="M7" s="24" t="s">
        <v>68</v>
      </c>
      <c r="N7" s="25">
        <f>Environment!L71</f>
        <v>20</v>
      </c>
      <c r="P7" s="24" t="s">
        <v>71</v>
      </c>
      <c r="Q7" s="25">
        <f>Social!L89</f>
        <v>20</v>
      </c>
      <c r="S7">
        <v>4</v>
      </c>
      <c r="T7" s="87"/>
      <c r="U7" s="256" t="s">
        <v>190</v>
      </c>
    </row>
    <row r="8" spans="13:21" ht="29" x14ac:dyDescent="0.35">
      <c r="M8" s="24" t="s">
        <v>185</v>
      </c>
      <c r="N8" s="25">
        <f>Environment!L105</f>
        <v>20</v>
      </c>
      <c r="P8" s="24" t="s">
        <v>305</v>
      </c>
      <c r="Q8" s="25">
        <f>Social!L107</f>
        <v>20</v>
      </c>
      <c r="S8">
        <v>3</v>
      </c>
      <c r="T8" s="88"/>
      <c r="U8" s="257"/>
    </row>
    <row r="9" spans="13:21" ht="29" x14ac:dyDescent="0.35">
      <c r="M9" s="24" t="s">
        <v>218</v>
      </c>
      <c r="N9" s="25">
        <f>Environment!L122</f>
        <v>20</v>
      </c>
      <c r="P9" s="24" t="s">
        <v>145</v>
      </c>
      <c r="Q9" s="25">
        <f>Social!L125</f>
        <v>20</v>
      </c>
      <c r="S9">
        <v>2</v>
      </c>
      <c r="T9" s="88"/>
      <c r="U9" s="257"/>
    </row>
    <row r="10" spans="13:21" ht="29" x14ac:dyDescent="0.35">
      <c r="M10" s="24" t="s">
        <v>146</v>
      </c>
      <c r="N10" s="25">
        <f>Environment!L139</f>
        <v>20</v>
      </c>
      <c r="P10" s="24" t="s">
        <v>214</v>
      </c>
      <c r="Q10" s="25">
        <f>Social!L143</f>
        <v>20</v>
      </c>
      <c r="S10">
        <v>1</v>
      </c>
      <c r="T10" s="89"/>
      <c r="U10" s="258"/>
    </row>
    <row r="11" spans="13:21" ht="29" x14ac:dyDescent="0.35">
      <c r="M11" s="24" t="s">
        <v>76</v>
      </c>
      <c r="N11" s="25">
        <f>Environment!L176</f>
        <v>20</v>
      </c>
      <c r="P11" s="24" t="s">
        <v>63</v>
      </c>
      <c r="Q11" s="25">
        <f>Social!L161</f>
        <v>20</v>
      </c>
      <c r="S11">
        <v>0</v>
      </c>
      <c r="T11" s="93"/>
      <c r="U11" s="136" t="s">
        <v>358</v>
      </c>
    </row>
    <row r="12" spans="13:21" ht="29.15" customHeight="1" x14ac:dyDescent="0.35">
      <c r="M12" s="24" t="s">
        <v>149</v>
      </c>
      <c r="N12" s="25">
        <f>Environment!L159</f>
        <v>20</v>
      </c>
      <c r="P12" s="24" t="s">
        <v>215</v>
      </c>
      <c r="Q12" s="25">
        <f>Social!L196</f>
        <v>20</v>
      </c>
      <c r="S12">
        <v>-1</v>
      </c>
      <c r="T12" s="94"/>
      <c r="U12" s="256" t="s">
        <v>191</v>
      </c>
    </row>
    <row r="13" spans="13:21" x14ac:dyDescent="0.35">
      <c r="M13" s="26"/>
      <c r="N13" s="27"/>
      <c r="P13" s="28" t="s">
        <v>220</v>
      </c>
      <c r="Q13" s="27">
        <f>Social!L179</f>
        <v>20</v>
      </c>
      <c r="S13">
        <v>-2</v>
      </c>
      <c r="T13" s="95"/>
      <c r="U13" s="257"/>
    </row>
    <row r="14" spans="13:21" x14ac:dyDescent="0.35">
      <c r="M14" s="24"/>
      <c r="S14">
        <v>-3</v>
      </c>
      <c r="T14" s="95"/>
      <c r="U14" s="257"/>
    </row>
    <row r="15" spans="13:21" x14ac:dyDescent="0.35">
      <c r="M15" s="30" t="s">
        <v>77</v>
      </c>
      <c r="S15">
        <v>-4</v>
      </c>
      <c r="T15" s="96"/>
      <c r="U15" s="258"/>
    </row>
    <row r="16" spans="13:21" x14ac:dyDescent="0.35">
      <c r="M16" s="32" t="s">
        <v>66</v>
      </c>
      <c r="N16" s="33" t="s">
        <v>62</v>
      </c>
      <c r="O16" s="34"/>
      <c r="P16" s="32" t="s">
        <v>67</v>
      </c>
      <c r="Q16" s="33" t="s">
        <v>62</v>
      </c>
      <c r="S16">
        <v>-5</v>
      </c>
      <c r="T16" s="97"/>
      <c r="U16" s="256" t="s">
        <v>188</v>
      </c>
    </row>
    <row r="17" spans="1:21" x14ac:dyDescent="0.35">
      <c r="M17" s="35" t="s">
        <v>219</v>
      </c>
      <c r="N17" s="36">
        <v>2</v>
      </c>
      <c r="O17" s="34"/>
      <c r="P17" s="35" t="s">
        <v>69</v>
      </c>
      <c r="Q17" s="36">
        <v>2</v>
      </c>
      <c r="S17">
        <v>-6</v>
      </c>
      <c r="T17" s="98"/>
      <c r="U17" s="257"/>
    </row>
    <row r="18" spans="1:21" ht="29" x14ac:dyDescent="0.35">
      <c r="M18" s="35" t="s">
        <v>216</v>
      </c>
      <c r="N18" s="36">
        <v>2</v>
      </c>
      <c r="O18" s="34"/>
      <c r="P18" s="35" t="s">
        <v>213</v>
      </c>
      <c r="Q18" s="36">
        <v>2</v>
      </c>
      <c r="S18">
        <v>-7</v>
      </c>
      <c r="T18" s="98"/>
      <c r="U18" s="257"/>
    </row>
    <row r="19" spans="1:21" ht="29" x14ac:dyDescent="0.35">
      <c r="M19" s="35" t="s">
        <v>147</v>
      </c>
      <c r="N19" s="36">
        <v>2</v>
      </c>
      <c r="O19" s="34"/>
      <c r="P19" s="35" t="s">
        <v>72</v>
      </c>
      <c r="Q19" s="36">
        <v>2</v>
      </c>
      <c r="S19">
        <v>-8</v>
      </c>
      <c r="T19" s="99"/>
      <c r="U19" s="258"/>
    </row>
    <row r="20" spans="1:21" x14ac:dyDescent="0.35">
      <c r="M20" s="35" t="s">
        <v>73</v>
      </c>
      <c r="N20" s="36">
        <v>2</v>
      </c>
      <c r="O20" s="34"/>
      <c r="P20" s="35" t="s">
        <v>64</v>
      </c>
      <c r="Q20" s="36">
        <v>2</v>
      </c>
    </row>
    <row r="21" spans="1:21" x14ac:dyDescent="0.35">
      <c r="M21" s="35" t="s">
        <v>148</v>
      </c>
      <c r="N21" s="36">
        <v>2</v>
      </c>
      <c r="O21" s="34"/>
      <c r="P21" s="35" t="s">
        <v>71</v>
      </c>
      <c r="Q21" s="36">
        <v>2</v>
      </c>
    </row>
    <row r="22" spans="1:21" ht="29" x14ac:dyDescent="0.35">
      <c r="M22" s="35" t="s">
        <v>217</v>
      </c>
      <c r="N22" s="36">
        <v>2</v>
      </c>
      <c r="O22" s="34"/>
      <c r="P22" s="35" t="s">
        <v>145</v>
      </c>
      <c r="Q22" s="36">
        <v>2</v>
      </c>
    </row>
    <row r="23" spans="1:21" ht="29" x14ac:dyDescent="0.35">
      <c r="M23" s="35" t="s">
        <v>218</v>
      </c>
      <c r="N23" s="36">
        <v>2</v>
      </c>
      <c r="O23" s="34"/>
      <c r="P23" s="35" t="s">
        <v>214</v>
      </c>
      <c r="Q23" s="36">
        <v>2</v>
      </c>
      <c r="S23" t="s">
        <v>356</v>
      </c>
    </row>
    <row r="24" spans="1:21" x14ac:dyDescent="0.35">
      <c r="M24" s="35" t="s">
        <v>146</v>
      </c>
      <c r="N24" s="36">
        <v>2</v>
      </c>
      <c r="O24" s="34"/>
      <c r="P24" s="35" t="s">
        <v>63</v>
      </c>
      <c r="Q24" s="36">
        <v>2</v>
      </c>
    </row>
    <row r="25" spans="1:21" x14ac:dyDescent="0.35">
      <c r="A25" s="44"/>
      <c r="B25" s="44"/>
      <c r="C25" s="44"/>
      <c r="D25" s="44"/>
      <c r="E25" s="44"/>
      <c r="F25" s="44"/>
      <c r="G25" s="44"/>
      <c r="H25" s="44"/>
      <c r="I25" s="44"/>
      <c r="J25" s="44"/>
      <c r="K25" s="44"/>
      <c r="L25" s="44"/>
      <c r="M25" s="35" t="s">
        <v>76</v>
      </c>
      <c r="N25" s="36">
        <v>2</v>
      </c>
      <c r="O25" s="34"/>
      <c r="P25" s="35" t="s">
        <v>215</v>
      </c>
      <c r="Q25" s="36">
        <v>2</v>
      </c>
    </row>
    <row r="26" spans="1:21" ht="29" x14ac:dyDescent="0.35">
      <c r="A26" s="44"/>
      <c r="B26" s="44"/>
      <c r="C26" s="44"/>
      <c r="D26" s="44"/>
      <c r="E26" s="44"/>
      <c r="F26" s="44"/>
      <c r="G26" s="44"/>
      <c r="H26" s="44"/>
      <c r="I26" s="44"/>
      <c r="J26" s="44"/>
      <c r="K26" s="44"/>
      <c r="L26" s="44"/>
      <c r="M26" s="35" t="s">
        <v>149</v>
      </c>
      <c r="N26" s="36">
        <v>2</v>
      </c>
      <c r="P26" s="35" t="s">
        <v>186</v>
      </c>
      <c r="Q26" s="36">
        <v>2</v>
      </c>
    </row>
    <row r="27" spans="1:21" x14ac:dyDescent="0.35">
      <c r="A27" s="44"/>
      <c r="B27" s="44"/>
      <c r="C27" s="44"/>
      <c r="D27" s="44"/>
      <c r="E27" s="44"/>
      <c r="F27" s="44"/>
      <c r="G27" s="44"/>
      <c r="H27" s="44"/>
      <c r="I27" s="44"/>
      <c r="J27" s="44"/>
      <c r="K27" s="44"/>
      <c r="L27" s="44"/>
      <c r="M27" s="35"/>
      <c r="N27" s="36"/>
      <c r="P27" s="35" t="s">
        <v>221</v>
      </c>
      <c r="Q27" s="36"/>
    </row>
    <row r="28" spans="1:21" x14ac:dyDescent="0.35">
      <c r="A28" s="44"/>
      <c r="B28" s="44"/>
      <c r="C28" s="44"/>
      <c r="D28" s="44"/>
      <c r="E28" s="44"/>
      <c r="F28" s="44"/>
      <c r="G28" s="44"/>
      <c r="H28" s="44"/>
      <c r="I28" s="44"/>
      <c r="J28" s="44"/>
      <c r="K28" s="44"/>
      <c r="L28" s="44"/>
    </row>
    <row r="29" spans="1:21" x14ac:dyDescent="0.35">
      <c r="A29" s="44"/>
      <c r="B29" s="44"/>
      <c r="C29" s="44"/>
      <c r="D29" s="44"/>
      <c r="E29" s="44"/>
      <c r="F29" s="44"/>
      <c r="G29" s="44"/>
      <c r="H29" s="44"/>
      <c r="I29" s="44"/>
      <c r="J29" s="44"/>
      <c r="K29" s="44"/>
      <c r="L29" s="44"/>
      <c r="P29" s="35" t="s">
        <v>69</v>
      </c>
      <c r="Q29" s="36">
        <v>2</v>
      </c>
    </row>
    <row r="30" spans="1:21" x14ac:dyDescent="0.35">
      <c r="A30" s="44"/>
      <c r="B30" s="44"/>
      <c r="C30" s="44"/>
      <c r="D30" s="44"/>
      <c r="E30" s="44"/>
      <c r="F30" s="44"/>
      <c r="G30" s="44"/>
      <c r="H30" s="44"/>
      <c r="I30" s="44"/>
      <c r="J30" s="44"/>
      <c r="K30" s="44"/>
      <c r="L30" s="44"/>
      <c r="P30" s="35" t="s">
        <v>348</v>
      </c>
      <c r="Q30" s="36">
        <v>2</v>
      </c>
    </row>
    <row r="31" spans="1:21" x14ac:dyDescent="0.35">
      <c r="A31" s="44"/>
      <c r="B31" s="44"/>
      <c r="C31" s="44"/>
      <c r="D31" s="44"/>
      <c r="E31" s="44"/>
      <c r="F31" s="44"/>
      <c r="G31" s="44"/>
      <c r="H31" s="44"/>
      <c r="I31" s="44"/>
      <c r="J31" s="44"/>
      <c r="K31" s="44"/>
      <c r="L31" s="44"/>
      <c r="P31" s="35" t="s">
        <v>72</v>
      </c>
      <c r="Q31" s="36">
        <v>2</v>
      </c>
    </row>
    <row r="32" spans="1:21" x14ac:dyDescent="0.35">
      <c r="A32" s="44"/>
      <c r="B32" s="44"/>
      <c r="C32" s="44"/>
      <c r="D32" s="44"/>
      <c r="E32" s="44"/>
      <c r="F32" s="44"/>
      <c r="G32" s="44"/>
      <c r="H32" s="44"/>
      <c r="I32" s="44"/>
      <c r="J32" s="44"/>
      <c r="K32" s="44"/>
      <c r="L32" s="44"/>
      <c r="P32" s="35" t="s">
        <v>64</v>
      </c>
      <c r="Q32" s="36">
        <v>2</v>
      </c>
    </row>
    <row r="33" spans="1:17" x14ac:dyDescent="0.35">
      <c r="A33" s="44"/>
      <c r="B33" s="44"/>
      <c r="C33" s="44"/>
      <c r="D33" s="44"/>
      <c r="E33" s="44"/>
      <c r="F33" s="44"/>
      <c r="G33" s="44"/>
      <c r="H33" s="44"/>
      <c r="I33" s="44"/>
      <c r="J33" s="44"/>
      <c r="K33" s="44"/>
      <c r="L33" s="44"/>
      <c r="P33" s="35" t="s">
        <v>347</v>
      </c>
      <c r="Q33" s="36">
        <v>2</v>
      </c>
    </row>
    <row r="34" spans="1:17" ht="29" x14ac:dyDescent="0.35">
      <c r="A34" s="44"/>
      <c r="B34" s="44"/>
      <c r="C34" s="44"/>
      <c r="D34" s="44"/>
      <c r="E34" s="44"/>
      <c r="F34" s="44"/>
      <c r="G34" s="44"/>
      <c r="H34" s="44"/>
      <c r="I34" s="44"/>
      <c r="J34" s="44"/>
      <c r="K34" s="44"/>
      <c r="L34" s="44"/>
      <c r="P34" s="35" t="s">
        <v>342</v>
      </c>
      <c r="Q34" s="36">
        <v>2</v>
      </c>
    </row>
    <row r="35" spans="1:17" x14ac:dyDescent="0.35">
      <c r="A35" s="44"/>
      <c r="B35" s="44"/>
      <c r="C35" s="44"/>
      <c r="D35" s="44"/>
      <c r="E35" s="44"/>
      <c r="F35" s="44"/>
      <c r="G35" s="44"/>
      <c r="H35" s="44"/>
      <c r="I35" s="44"/>
      <c r="J35" s="44"/>
      <c r="K35" s="44"/>
      <c r="L35" s="44"/>
      <c r="P35" s="35" t="s">
        <v>145</v>
      </c>
      <c r="Q35" s="36">
        <v>2</v>
      </c>
    </row>
    <row r="36" spans="1:17" ht="29" x14ac:dyDescent="0.35">
      <c r="A36" s="44"/>
      <c r="B36" s="44"/>
      <c r="C36" s="44"/>
      <c r="D36" s="44"/>
      <c r="E36" s="44"/>
      <c r="F36" s="44"/>
      <c r="G36" s="44"/>
      <c r="H36" s="44"/>
      <c r="I36" s="44"/>
      <c r="J36" s="44"/>
      <c r="K36" s="44"/>
      <c r="L36" s="44"/>
      <c r="P36" s="35" t="s">
        <v>349</v>
      </c>
      <c r="Q36" s="36">
        <v>2</v>
      </c>
    </row>
    <row r="37" spans="1:17" x14ac:dyDescent="0.35">
      <c r="A37" s="44"/>
      <c r="B37" s="44"/>
      <c r="C37" s="44"/>
      <c r="D37" s="44"/>
      <c r="E37" s="44"/>
      <c r="F37" s="44"/>
      <c r="G37" s="44"/>
      <c r="H37" s="44"/>
      <c r="I37" s="44"/>
      <c r="J37" s="44"/>
      <c r="K37" s="44"/>
      <c r="L37" s="44"/>
      <c r="P37" s="35" t="s">
        <v>63</v>
      </c>
      <c r="Q37" s="36">
        <v>2</v>
      </c>
    </row>
    <row r="38" spans="1:17" x14ac:dyDescent="0.35">
      <c r="A38" s="44"/>
      <c r="B38" s="44"/>
      <c r="C38" s="44"/>
      <c r="D38" s="44"/>
      <c r="E38" s="44"/>
      <c r="F38" s="44"/>
      <c r="G38" s="44"/>
      <c r="H38" s="44"/>
      <c r="I38" s="44"/>
      <c r="J38" s="44"/>
      <c r="K38" s="44"/>
      <c r="L38" s="44"/>
      <c r="P38" s="35" t="s">
        <v>215</v>
      </c>
      <c r="Q38" s="36">
        <v>2</v>
      </c>
    </row>
    <row r="39" spans="1:17" x14ac:dyDescent="0.35">
      <c r="A39" s="44"/>
      <c r="B39" s="44"/>
      <c r="C39" s="44"/>
      <c r="D39" s="44"/>
      <c r="E39" s="44"/>
      <c r="F39" s="44"/>
      <c r="G39" s="44"/>
      <c r="H39" s="44"/>
      <c r="I39" s="44"/>
      <c r="J39" s="44"/>
      <c r="K39" s="44"/>
      <c r="L39" s="44"/>
      <c r="P39" s="35" t="s">
        <v>220</v>
      </c>
      <c r="Q39" s="36">
        <v>2</v>
      </c>
    </row>
    <row r="40" spans="1:17" x14ac:dyDescent="0.35">
      <c r="A40" s="44"/>
      <c r="B40" s="44"/>
      <c r="C40" s="44"/>
      <c r="D40" s="44"/>
      <c r="E40" s="44"/>
      <c r="F40" s="44"/>
      <c r="G40" s="44"/>
      <c r="H40" s="44"/>
      <c r="I40" s="44"/>
      <c r="J40" s="44"/>
      <c r="K40" s="44"/>
      <c r="L40" s="44"/>
    </row>
    <row r="41" spans="1:17" x14ac:dyDescent="0.35">
      <c r="A41" s="44"/>
      <c r="B41" s="44"/>
      <c r="C41" s="44"/>
      <c r="D41" s="44"/>
      <c r="E41" s="44"/>
      <c r="F41" s="44"/>
      <c r="G41" s="44"/>
      <c r="H41" s="44"/>
      <c r="I41" s="44"/>
      <c r="J41" s="44"/>
      <c r="K41" s="44"/>
      <c r="L41" s="44"/>
    </row>
    <row r="42" spans="1:17" x14ac:dyDescent="0.35">
      <c r="A42" s="44"/>
      <c r="B42" s="44"/>
      <c r="C42" s="44"/>
      <c r="D42" s="44"/>
      <c r="E42" s="44"/>
      <c r="F42" s="44"/>
      <c r="G42" s="44"/>
      <c r="H42" s="44"/>
      <c r="I42" s="44"/>
      <c r="J42" s="44"/>
      <c r="K42" s="44"/>
      <c r="L42" s="44"/>
    </row>
    <row r="43" spans="1:17" x14ac:dyDescent="0.35">
      <c r="A43" s="44"/>
      <c r="B43" s="44"/>
      <c r="C43" s="44"/>
      <c r="D43" s="44"/>
      <c r="E43" s="44"/>
      <c r="F43" s="44"/>
      <c r="G43" s="44"/>
      <c r="H43" s="44"/>
      <c r="I43" s="44"/>
      <c r="J43" s="44"/>
      <c r="K43" s="44"/>
      <c r="L43" s="44"/>
    </row>
    <row r="44" spans="1:17" x14ac:dyDescent="0.35">
      <c r="A44" s="44"/>
      <c r="B44" s="44"/>
      <c r="C44" s="44"/>
      <c r="D44" s="44"/>
      <c r="E44" s="44"/>
      <c r="F44" s="44"/>
      <c r="G44" s="44"/>
      <c r="H44" s="44"/>
      <c r="I44" s="44"/>
      <c r="J44" s="44"/>
      <c r="K44" s="44"/>
      <c r="L44" s="44"/>
    </row>
    <row r="45" spans="1:17" x14ac:dyDescent="0.35">
      <c r="A45" s="44"/>
      <c r="B45" s="44"/>
      <c r="C45" s="44"/>
      <c r="D45" s="44"/>
      <c r="E45" s="44"/>
      <c r="F45" s="44"/>
      <c r="G45" s="44"/>
      <c r="H45" s="44"/>
      <c r="I45" s="44"/>
      <c r="J45" s="44"/>
      <c r="K45" s="44"/>
      <c r="L45" s="44"/>
    </row>
    <row r="46" spans="1:17" x14ac:dyDescent="0.35">
      <c r="A46" s="44"/>
      <c r="B46" s="44"/>
      <c r="C46" s="44"/>
      <c r="D46" s="44"/>
      <c r="E46" s="44"/>
      <c r="F46" s="44"/>
      <c r="G46" s="44"/>
      <c r="H46" s="44"/>
      <c r="I46" s="44"/>
      <c r="J46" s="44"/>
      <c r="K46" s="44"/>
      <c r="L46" s="44"/>
    </row>
    <row r="47" spans="1:17" x14ac:dyDescent="0.35">
      <c r="A47" s="44"/>
      <c r="B47" s="44"/>
      <c r="C47" s="44"/>
      <c r="D47" s="44"/>
      <c r="E47" s="44"/>
      <c r="F47" s="44"/>
      <c r="G47" s="44"/>
      <c r="H47" s="44"/>
      <c r="I47" s="44"/>
      <c r="J47" s="44"/>
      <c r="K47" s="44"/>
      <c r="L47" s="44"/>
    </row>
  </sheetData>
  <mergeCells count="5">
    <mergeCell ref="U3:U6"/>
    <mergeCell ref="U7:U10"/>
    <mergeCell ref="U16:U19"/>
    <mergeCell ref="U12:U15"/>
    <mergeCell ref="M1:S1"/>
  </mergeCells>
  <conditionalFormatting sqref="N3:N12">
    <cfRule type="cellIs" dxfId="20" priority="6" operator="between">
      <formula>-5</formula>
      <formula>-8</formula>
    </cfRule>
    <cfRule type="cellIs" dxfId="19" priority="7" operator="between">
      <formula>-1</formula>
      <formula>-4</formula>
    </cfRule>
    <cfRule type="cellIs" dxfId="18" priority="8" operator="equal">
      <formula>0</formula>
    </cfRule>
    <cfRule type="cellIs" dxfId="17" priority="9" operator="between">
      <formula>1</formula>
      <formula>4</formula>
    </cfRule>
    <cfRule type="cellIs" dxfId="16" priority="10" operator="between">
      <formula>5</formula>
      <formula>8</formula>
    </cfRule>
  </conditionalFormatting>
  <conditionalFormatting sqref="Q3:Q13">
    <cfRule type="cellIs" dxfId="15" priority="1" operator="between">
      <formula>-5</formula>
      <formula>-8</formula>
    </cfRule>
    <cfRule type="cellIs" dxfId="14" priority="2" operator="between">
      <formula>-1</formula>
      <formula>-4</formula>
    </cfRule>
    <cfRule type="cellIs" dxfId="13" priority="3" operator="equal">
      <formula>0</formula>
    </cfRule>
    <cfRule type="cellIs" dxfId="12" priority="4" operator="between">
      <formula>1</formula>
      <formula>4</formula>
    </cfRule>
    <cfRule type="cellIs" dxfId="11" priority="5" operator="between">
      <formula>5</formula>
      <formula>8</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N4:Y36"/>
  <sheetViews>
    <sheetView showGridLines="0" topLeftCell="A6" zoomScale="37" zoomScaleNormal="100" workbookViewId="0">
      <selection activeCell="L35" sqref="L35"/>
    </sheetView>
  </sheetViews>
  <sheetFormatPr defaultRowHeight="14.5" x14ac:dyDescent="0.35"/>
  <cols>
    <col min="15" max="15" width="8.7265625" customWidth="1"/>
  </cols>
  <sheetData>
    <row r="4" spans="14:18" x14ac:dyDescent="0.35">
      <c r="N4" s="260" t="s">
        <v>427</v>
      </c>
      <c r="O4" s="260"/>
      <c r="P4" s="260"/>
      <c r="Q4" s="260"/>
      <c r="R4" s="260"/>
    </row>
    <row r="5" spans="14:18" x14ac:dyDescent="0.35">
      <c r="N5" s="261"/>
      <c r="O5" s="261"/>
      <c r="P5" s="261"/>
      <c r="Q5" s="261"/>
      <c r="R5" s="261"/>
    </row>
    <row r="6" spans="14:18" x14ac:dyDescent="0.35">
      <c r="N6" s="271"/>
      <c r="O6" s="274" t="s">
        <v>189</v>
      </c>
      <c r="P6" s="274"/>
      <c r="Q6" s="274"/>
      <c r="R6" s="275"/>
    </row>
    <row r="7" spans="14:18" x14ac:dyDescent="0.35">
      <c r="N7" s="272"/>
      <c r="O7" s="276"/>
      <c r="P7" s="276"/>
      <c r="Q7" s="276"/>
      <c r="R7" s="277"/>
    </row>
    <row r="8" spans="14:18" x14ac:dyDescent="0.35">
      <c r="N8" s="272"/>
      <c r="O8" s="276"/>
      <c r="P8" s="276"/>
      <c r="Q8" s="276"/>
      <c r="R8" s="277"/>
    </row>
    <row r="9" spans="14:18" x14ac:dyDescent="0.35">
      <c r="N9" s="273"/>
      <c r="O9" s="278"/>
      <c r="P9" s="278"/>
      <c r="Q9" s="278"/>
      <c r="R9" s="279"/>
    </row>
    <row r="10" spans="14:18" x14ac:dyDescent="0.35">
      <c r="N10" s="280"/>
      <c r="O10" s="262" t="s">
        <v>190</v>
      </c>
      <c r="P10" s="262"/>
      <c r="Q10" s="262"/>
      <c r="R10" s="256"/>
    </row>
    <row r="11" spans="14:18" x14ac:dyDescent="0.35">
      <c r="N11" s="281"/>
      <c r="O11" s="263"/>
      <c r="P11" s="263"/>
      <c r="Q11" s="263"/>
      <c r="R11" s="257"/>
    </row>
    <row r="12" spans="14:18" x14ac:dyDescent="0.35">
      <c r="N12" s="281"/>
      <c r="O12" s="263"/>
      <c r="P12" s="263"/>
      <c r="Q12" s="263"/>
      <c r="R12" s="257"/>
    </row>
    <row r="13" spans="14:18" x14ac:dyDescent="0.35">
      <c r="N13" s="282"/>
      <c r="O13" s="264"/>
      <c r="P13" s="264"/>
      <c r="Q13" s="264"/>
      <c r="R13" s="258"/>
    </row>
    <row r="14" spans="14:18" x14ac:dyDescent="0.35">
      <c r="N14" s="153"/>
      <c r="O14" s="262" t="s">
        <v>358</v>
      </c>
      <c r="P14" s="262"/>
      <c r="Q14" s="262"/>
      <c r="R14" s="256"/>
    </row>
    <row r="15" spans="14:18" x14ac:dyDescent="0.35">
      <c r="N15" s="152"/>
      <c r="O15" s="263"/>
      <c r="P15" s="263"/>
      <c r="Q15" s="263"/>
      <c r="R15" s="257"/>
    </row>
    <row r="16" spans="14:18" x14ac:dyDescent="0.35">
      <c r="N16" s="152"/>
      <c r="O16" s="263"/>
      <c r="P16" s="263"/>
      <c r="Q16" s="263"/>
      <c r="R16" s="257"/>
    </row>
    <row r="17" spans="14:18" x14ac:dyDescent="0.35">
      <c r="N17" s="154"/>
      <c r="O17" s="264"/>
      <c r="P17" s="264"/>
      <c r="Q17" s="264"/>
      <c r="R17" s="258"/>
    </row>
    <row r="18" spans="14:18" x14ac:dyDescent="0.35">
      <c r="N18" s="265"/>
      <c r="O18" s="262" t="s">
        <v>191</v>
      </c>
      <c r="P18" s="262"/>
      <c r="Q18" s="262"/>
      <c r="R18" s="256"/>
    </row>
    <row r="19" spans="14:18" x14ac:dyDescent="0.35">
      <c r="N19" s="266"/>
      <c r="O19" s="263"/>
      <c r="P19" s="263"/>
      <c r="Q19" s="263"/>
      <c r="R19" s="257"/>
    </row>
    <row r="20" spans="14:18" x14ac:dyDescent="0.35">
      <c r="N20" s="266"/>
      <c r="O20" s="263"/>
      <c r="P20" s="263"/>
      <c r="Q20" s="263"/>
      <c r="R20" s="257"/>
    </row>
    <row r="21" spans="14:18" x14ac:dyDescent="0.35">
      <c r="N21" s="267"/>
      <c r="O21" s="264"/>
      <c r="P21" s="264"/>
      <c r="Q21" s="264"/>
      <c r="R21" s="258"/>
    </row>
    <row r="22" spans="14:18" x14ac:dyDescent="0.35">
      <c r="N22" s="268"/>
      <c r="O22" s="262" t="s">
        <v>188</v>
      </c>
      <c r="P22" s="262"/>
      <c r="Q22" s="262"/>
      <c r="R22" s="256"/>
    </row>
    <row r="23" spans="14:18" x14ac:dyDescent="0.35">
      <c r="N23" s="269"/>
      <c r="O23" s="263"/>
      <c r="P23" s="263"/>
      <c r="Q23" s="263"/>
      <c r="R23" s="257"/>
    </row>
    <row r="24" spans="14:18" x14ac:dyDescent="0.35">
      <c r="N24" s="269"/>
      <c r="O24" s="263"/>
      <c r="P24" s="263"/>
      <c r="Q24" s="263"/>
      <c r="R24" s="257"/>
    </row>
    <row r="25" spans="14:18" x14ac:dyDescent="0.35">
      <c r="N25" s="270"/>
      <c r="O25" s="264"/>
      <c r="P25" s="264"/>
      <c r="Q25" s="264"/>
      <c r="R25" s="258"/>
    </row>
    <row r="36" spans="25:25" x14ac:dyDescent="0.35">
      <c r="Y36" s="183"/>
    </row>
  </sheetData>
  <mergeCells count="10">
    <mergeCell ref="N4:R5"/>
    <mergeCell ref="O14:R17"/>
    <mergeCell ref="N18:N21"/>
    <mergeCell ref="N22:N25"/>
    <mergeCell ref="O18:R21"/>
    <mergeCell ref="O22:R25"/>
    <mergeCell ref="N6:N9"/>
    <mergeCell ref="O6:R9"/>
    <mergeCell ref="N10:N13"/>
    <mergeCell ref="O10:R13"/>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O26"/>
  <sheetViews>
    <sheetView showGridLines="0" topLeftCell="A3" zoomScale="72" zoomScaleNormal="120" workbookViewId="0">
      <selection activeCell="F12" sqref="F12"/>
    </sheetView>
  </sheetViews>
  <sheetFormatPr defaultRowHeight="14.5" x14ac:dyDescent="0.35"/>
  <cols>
    <col min="1" max="1" width="13.453125" customWidth="1"/>
    <col min="4" max="4" width="17.54296875" customWidth="1"/>
    <col min="6" max="6" width="28.26953125" customWidth="1"/>
    <col min="7" max="7" width="4.26953125" customWidth="1"/>
    <col min="8" max="8" width="23.7265625" bestFit="1" customWidth="1"/>
    <col min="9" max="9" width="8.81640625" customWidth="1"/>
    <col min="10" max="10" width="38.1796875" customWidth="1"/>
    <col min="11" max="11" width="53.26953125" customWidth="1"/>
    <col min="12" max="12" width="12.453125" customWidth="1"/>
    <col min="13" max="13" width="31.81640625" customWidth="1"/>
    <col min="14" max="14" width="27.1796875" customWidth="1"/>
    <col min="15" max="15" width="26.26953125" customWidth="1"/>
  </cols>
  <sheetData>
    <row r="1" spans="1:15" ht="18.5" x14ac:dyDescent="0.45">
      <c r="A1" s="62" t="s">
        <v>355</v>
      </c>
      <c r="B1">
        <f>'Project Details'!B7</f>
        <v>0</v>
      </c>
      <c r="H1" s="283" t="s">
        <v>281</v>
      </c>
      <c r="I1" s="283"/>
      <c r="J1" s="283"/>
      <c r="K1" s="283"/>
      <c r="L1" s="283"/>
      <c r="M1" s="283"/>
    </row>
    <row r="3" spans="1:15" x14ac:dyDescent="0.35">
      <c r="H3" s="120" t="s">
        <v>279</v>
      </c>
      <c r="I3" s="121" t="s">
        <v>62</v>
      </c>
      <c r="J3" s="121" t="s">
        <v>277</v>
      </c>
      <c r="K3" s="121" t="s">
        <v>280</v>
      </c>
      <c r="L3" s="121" t="s">
        <v>282</v>
      </c>
      <c r="M3" s="121" t="s">
        <v>308</v>
      </c>
      <c r="N3" s="122" t="s">
        <v>283</v>
      </c>
      <c r="O3" s="146" t="s">
        <v>396</v>
      </c>
    </row>
    <row r="4" spans="1:15" ht="157" customHeight="1" x14ac:dyDescent="0.35">
      <c r="H4" s="118" t="s">
        <v>74</v>
      </c>
      <c r="I4" s="129">
        <f>IF('Env Wheel'!I3=20,0,'Env Wheel'!I3)</f>
        <v>0</v>
      </c>
      <c r="J4" s="124" t="str">
        <f>IF(I4=0, "No action required.",IF(I4&gt;0,"No action required",IF(I4&lt;-3, "Review - changes needed before proceeding",IF(I4&lt;0&gt;-4,"Review - identify possible improvements",""))))</f>
        <v>No action required.</v>
      </c>
      <c r="K4" s="117">
        <f>Environment!C22</f>
        <v>0</v>
      </c>
      <c r="L4" s="170"/>
      <c r="M4" s="172"/>
      <c r="N4" s="175"/>
      <c r="O4" s="1"/>
    </row>
    <row r="5" spans="1:15" x14ac:dyDescent="0.35">
      <c r="H5" s="123" t="s">
        <v>75</v>
      </c>
      <c r="I5" s="129">
        <f>IF('Env Wheel'!I4=20,0,'Env Wheel'!I4)</f>
        <v>0</v>
      </c>
      <c r="J5" s="124" t="str">
        <f>IF(I5=0, "No action required.",IF(I5&gt;0,"No action required",IF(I5&lt;-3, "Review - changes needed before proceeding",IF(I5&lt;0&gt;-4,"Review - identify possible improvements",""))))</f>
        <v>No action required.</v>
      </c>
      <c r="K5" s="125">
        <f>Environment!C39</f>
        <v>0</v>
      </c>
      <c r="L5" s="171"/>
      <c r="M5" s="173"/>
      <c r="N5" s="176"/>
      <c r="O5" s="1"/>
    </row>
    <row r="6" spans="1:15" x14ac:dyDescent="0.35">
      <c r="H6" s="123" t="s">
        <v>147</v>
      </c>
      <c r="I6" s="129">
        <f>IF('Env Wheel'!I5=20,0,'Env Wheel'!I5)</f>
        <v>0</v>
      </c>
      <c r="J6" s="124" t="str">
        <f t="shared" ref="J6:J13" si="0">IF(I6=0, "No action required.",IF(I6&gt;0,"No action required",IF(I6&lt;-3, "Review - changes needed before proceeding",IF(I6&lt;0&gt;-4,"Review - identify possible improvements",""))))</f>
        <v>No action required.</v>
      </c>
      <c r="K6" s="125">
        <f>Environment!C56</f>
        <v>0</v>
      </c>
      <c r="L6" s="171"/>
      <c r="M6" s="173"/>
      <c r="N6" s="176"/>
      <c r="O6" s="1"/>
    </row>
    <row r="7" spans="1:15" x14ac:dyDescent="0.35">
      <c r="H7" s="123" t="s">
        <v>68</v>
      </c>
      <c r="I7" s="129">
        <f>IF('Env Wheel'!I6=20,0,'Env Wheel'!I6)</f>
        <v>0</v>
      </c>
      <c r="J7" s="124" t="str">
        <f t="shared" si="0"/>
        <v>No action required.</v>
      </c>
      <c r="K7" s="125">
        <f>Environment!C73</f>
        <v>0</v>
      </c>
      <c r="L7" s="171"/>
      <c r="M7" s="173"/>
      <c r="N7" s="176"/>
      <c r="O7" s="1"/>
    </row>
    <row r="8" spans="1:15" x14ac:dyDescent="0.35">
      <c r="H8" s="123" t="s">
        <v>73</v>
      </c>
      <c r="I8" s="129">
        <f>IF('Env Wheel'!I7=20,0,'Env Wheel'!I7)</f>
        <v>0</v>
      </c>
      <c r="J8" s="124" t="str">
        <f t="shared" si="0"/>
        <v>No action required.</v>
      </c>
      <c r="K8" s="125">
        <f>Environment!C90</f>
        <v>0</v>
      </c>
      <c r="L8" s="171"/>
      <c r="M8" s="173"/>
      <c r="N8" s="176"/>
      <c r="O8" s="1"/>
    </row>
    <row r="9" spans="1:15" x14ac:dyDescent="0.35">
      <c r="H9" s="123" t="s">
        <v>185</v>
      </c>
      <c r="I9" s="129">
        <f>IF('Env Wheel'!I8=20,0,'Env Wheel'!I8)</f>
        <v>0</v>
      </c>
      <c r="J9" s="124" t="str">
        <f t="shared" si="0"/>
        <v>No action required.</v>
      </c>
      <c r="K9" s="125">
        <f>Environment!C107</f>
        <v>0</v>
      </c>
      <c r="L9" s="171"/>
      <c r="M9" s="173"/>
      <c r="N9" s="176"/>
      <c r="O9" s="1"/>
    </row>
    <row r="10" spans="1:15" x14ac:dyDescent="0.35">
      <c r="H10" s="123" t="s">
        <v>218</v>
      </c>
      <c r="I10" s="129">
        <f>IF('Env Wheel'!I9=20,0,'Env Wheel'!I9)</f>
        <v>0</v>
      </c>
      <c r="J10" s="124" t="str">
        <f t="shared" si="0"/>
        <v>No action required.</v>
      </c>
      <c r="K10" s="125">
        <f>Environment!C124</f>
        <v>0</v>
      </c>
      <c r="L10" s="171"/>
      <c r="M10" s="173"/>
      <c r="N10" s="176"/>
      <c r="O10" s="1"/>
    </row>
    <row r="11" spans="1:15" x14ac:dyDescent="0.35">
      <c r="H11" s="123" t="s">
        <v>146</v>
      </c>
      <c r="I11" s="129">
        <f>IF('Env Wheel'!I10=20,0,'Env Wheel'!I10)</f>
        <v>0</v>
      </c>
      <c r="J11" s="124" t="str">
        <f t="shared" si="0"/>
        <v>No action required.</v>
      </c>
      <c r="K11" s="125">
        <f>Environment!C144</f>
        <v>0</v>
      </c>
      <c r="L11" s="171"/>
      <c r="M11" s="173"/>
      <c r="N11" s="176"/>
      <c r="O11" s="1"/>
    </row>
    <row r="12" spans="1:15" ht="159" customHeight="1" x14ac:dyDescent="0.35">
      <c r="H12" s="118" t="s">
        <v>673</v>
      </c>
      <c r="I12" s="129">
        <f>IF('Env Wheel'!I11=20,0,'Env Wheel'!I11)</f>
        <v>0</v>
      </c>
      <c r="J12" s="124" t="str">
        <f t="shared" si="0"/>
        <v>No action required.</v>
      </c>
      <c r="K12" s="117">
        <f>Environment!C161</f>
        <v>0</v>
      </c>
      <c r="L12" s="170"/>
      <c r="M12" s="174"/>
      <c r="N12" s="175"/>
      <c r="O12" s="1"/>
    </row>
    <row r="13" spans="1:15" x14ac:dyDescent="0.35">
      <c r="H13" s="118" t="s">
        <v>76</v>
      </c>
      <c r="I13" s="129">
        <f>IF('Env Wheel'!I12=20,0,'Env Wheel'!I12)</f>
        <v>0</v>
      </c>
      <c r="J13" s="124" t="str">
        <f t="shared" si="0"/>
        <v>No action required.</v>
      </c>
      <c r="K13" s="117">
        <f>Environment!C178</f>
        <v>0</v>
      </c>
      <c r="L13" s="170"/>
      <c r="M13" s="174"/>
      <c r="N13" s="175"/>
      <c r="O13" s="1"/>
    </row>
    <row r="14" spans="1:15" x14ac:dyDescent="0.35">
      <c r="M14" s="115"/>
    </row>
    <row r="15" spans="1:15" x14ac:dyDescent="0.35">
      <c r="H15" s="120" t="s">
        <v>278</v>
      </c>
      <c r="I15" s="121" t="s">
        <v>62</v>
      </c>
      <c r="J15" s="121" t="s">
        <v>277</v>
      </c>
      <c r="K15" s="121" t="s">
        <v>280</v>
      </c>
      <c r="L15" s="121" t="s">
        <v>282</v>
      </c>
      <c r="M15" s="121" t="s">
        <v>308</v>
      </c>
      <c r="N15" s="122" t="s">
        <v>283</v>
      </c>
      <c r="O15" s="146" t="s">
        <v>396</v>
      </c>
    </row>
    <row r="16" spans="1:15" x14ac:dyDescent="0.35">
      <c r="H16" s="28" t="s">
        <v>69</v>
      </c>
      <c r="I16" s="130">
        <f>IF('Social Wheel'!I3=20,0,'Social Wheel'!I3)</f>
        <v>0</v>
      </c>
      <c r="J16" s="116" t="str">
        <f>IF(I16=0, "No action required.",IF(I16&gt;0,"No action required",IF(I16&lt;-3, "Review - changes needed before proceeding",IF(I16&lt;0&gt;-4,"Review - identify possible improvements",""))))</f>
        <v>No action required.</v>
      </c>
      <c r="K16" s="119">
        <f>Social!C22</f>
        <v>0</v>
      </c>
      <c r="L16" s="181"/>
      <c r="M16" s="177"/>
      <c r="N16" s="175"/>
      <c r="O16" s="1"/>
    </row>
    <row r="17" spans="8:15" x14ac:dyDescent="0.35">
      <c r="H17" s="126" t="s">
        <v>70</v>
      </c>
      <c r="I17" s="130">
        <f>IF('Social Wheel'!I4=20,0,'Social Wheel'!I4)</f>
        <v>0</v>
      </c>
      <c r="J17" s="116" t="str">
        <f t="shared" ref="J17:J26" si="1">IF(I17=0, "No action required.",IF(I17&gt;0,"No action required",IF(I17&lt;-3, "Review - changes needed before proceeding",IF(I17&lt;0&gt;-4,"Review - identify possible improvements",""))))</f>
        <v>No action required.</v>
      </c>
      <c r="K17" s="127">
        <f>Social!C39</f>
        <v>0</v>
      </c>
      <c r="L17" s="182"/>
      <c r="M17" s="178"/>
      <c r="N17" s="176"/>
      <c r="O17" s="1"/>
    </row>
    <row r="18" spans="8:15" x14ac:dyDescent="0.35">
      <c r="H18" s="126" t="s">
        <v>72</v>
      </c>
      <c r="I18" s="130">
        <f>IF('Social Wheel'!I5=20,0,'Social Wheel'!I5)</f>
        <v>0</v>
      </c>
      <c r="J18" s="116" t="str">
        <f t="shared" si="1"/>
        <v>No action required.</v>
      </c>
      <c r="K18" s="127">
        <f>Social!C56</f>
        <v>0</v>
      </c>
      <c r="L18" s="182"/>
      <c r="M18" s="178"/>
      <c r="N18" s="176"/>
      <c r="O18" s="1"/>
    </row>
    <row r="19" spans="8:15" x14ac:dyDescent="0.35">
      <c r="H19" s="126" t="s">
        <v>64</v>
      </c>
      <c r="I19" s="130">
        <f>IF('Social Wheel'!I6=20,0,'Social Wheel'!I6)</f>
        <v>0</v>
      </c>
      <c r="J19" s="116" t="str">
        <f t="shared" si="1"/>
        <v>No action required.</v>
      </c>
      <c r="K19" s="127">
        <f>Social!C73</f>
        <v>0</v>
      </c>
      <c r="L19" s="182"/>
      <c r="M19" s="178"/>
      <c r="N19" s="176"/>
      <c r="O19" s="1"/>
    </row>
    <row r="20" spans="8:15" x14ac:dyDescent="0.35">
      <c r="H20" s="126" t="s">
        <v>71</v>
      </c>
      <c r="I20" s="130">
        <f>IF('Social Wheel'!I7=20,0,'Social Wheel'!I7)</f>
        <v>0</v>
      </c>
      <c r="J20" s="116" t="str">
        <f t="shared" si="1"/>
        <v>No action required.</v>
      </c>
      <c r="K20" s="127">
        <f>Social!C91</f>
        <v>0</v>
      </c>
      <c r="L20" s="182"/>
      <c r="M20" s="179"/>
      <c r="N20" s="176"/>
      <c r="O20" s="1"/>
    </row>
    <row r="21" spans="8:15" x14ac:dyDescent="0.35">
      <c r="H21" s="126" t="s">
        <v>305</v>
      </c>
      <c r="I21" s="130">
        <f>IF('Social Wheel'!I8=20,0,'Social Wheel'!I8)</f>
        <v>0</v>
      </c>
      <c r="J21" s="116" t="str">
        <f t="shared" si="1"/>
        <v>No action required.</v>
      </c>
      <c r="K21" s="127">
        <f>Social!C109</f>
        <v>0</v>
      </c>
      <c r="L21" s="182"/>
      <c r="M21" s="178"/>
      <c r="N21" s="176"/>
      <c r="O21" s="1"/>
    </row>
    <row r="22" spans="8:15" x14ac:dyDescent="0.35">
      <c r="H22" s="126" t="s">
        <v>145</v>
      </c>
      <c r="I22" s="130">
        <f>IF('Social Wheel'!I9=20,0,'Social Wheel'!I9)</f>
        <v>0</v>
      </c>
      <c r="J22" s="116" t="str">
        <f t="shared" si="1"/>
        <v>No action required.</v>
      </c>
      <c r="K22" s="127">
        <f>Social!C127</f>
        <v>0</v>
      </c>
      <c r="L22" s="182"/>
      <c r="M22" s="178"/>
      <c r="N22" s="176"/>
      <c r="O22" s="1"/>
    </row>
    <row r="23" spans="8:15" x14ac:dyDescent="0.35">
      <c r="H23" s="126" t="s">
        <v>214</v>
      </c>
      <c r="I23" s="130">
        <f>IF('Social Wheel'!I10=20,0,'Social Wheel'!I10)</f>
        <v>0</v>
      </c>
      <c r="J23" s="116" t="str">
        <f t="shared" si="1"/>
        <v>No action required.</v>
      </c>
      <c r="K23" s="127">
        <f>Social!C145</f>
        <v>0</v>
      </c>
      <c r="L23" s="182"/>
      <c r="M23" s="178"/>
      <c r="N23" s="176"/>
      <c r="O23" s="1"/>
    </row>
    <row r="24" spans="8:15" x14ac:dyDescent="0.35">
      <c r="H24" s="126" t="s">
        <v>63</v>
      </c>
      <c r="I24" s="130">
        <f>IF('Social Wheel'!I11=20,0,'Social Wheel'!I11)</f>
        <v>0</v>
      </c>
      <c r="J24" s="116" t="str">
        <f t="shared" si="1"/>
        <v>No action required.</v>
      </c>
      <c r="K24" s="127">
        <f>Social!C163</f>
        <v>0</v>
      </c>
      <c r="L24" s="182"/>
      <c r="M24" s="178"/>
      <c r="N24" s="176"/>
      <c r="O24" s="1"/>
    </row>
    <row r="25" spans="8:15" x14ac:dyDescent="0.35">
      <c r="H25" s="126" t="s">
        <v>220</v>
      </c>
      <c r="I25" s="130">
        <f>IF('Social Wheel'!I12=20,0,'Social Wheel'!I13)</f>
        <v>0</v>
      </c>
      <c r="J25" s="116" t="str">
        <f t="shared" si="1"/>
        <v>No action required.</v>
      </c>
      <c r="K25" s="127">
        <f>Social!C181</f>
        <v>0</v>
      </c>
      <c r="L25" s="182"/>
      <c r="M25" s="178"/>
      <c r="N25" s="176"/>
      <c r="O25" s="1"/>
    </row>
    <row r="26" spans="8:15" x14ac:dyDescent="0.35">
      <c r="H26" s="28" t="s">
        <v>215</v>
      </c>
      <c r="I26" s="130">
        <f>IF('Social Wheel'!I13=20,0,'Social Wheel'!I12)</f>
        <v>0</v>
      </c>
      <c r="J26" s="116" t="str">
        <f t="shared" si="1"/>
        <v>No action required.</v>
      </c>
      <c r="K26" s="119">
        <f>Social!C198</f>
        <v>0</v>
      </c>
      <c r="L26" s="181"/>
      <c r="M26" s="180"/>
      <c r="N26" s="175"/>
      <c r="O26" s="1"/>
    </row>
  </sheetData>
  <mergeCells count="1">
    <mergeCell ref="H1:M1"/>
  </mergeCells>
  <conditionalFormatting sqref="J4:J13">
    <cfRule type="containsText" dxfId="10" priority="17" operator="containsText" text="changes needed">
      <formula>NOT(ISERROR(SEARCH("changes needed",J4)))</formula>
    </cfRule>
    <cfRule type="containsText" dxfId="9" priority="23" operator="containsText" text="no action">
      <formula>NOT(ISERROR(SEARCH("no action",J4)))</formula>
    </cfRule>
    <cfRule type="containsText" dxfId="8" priority="24" operator="containsText" text="Review">
      <formula>NOT(ISERROR(SEARCH("Review",J4)))</formula>
    </cfRule>
  </conditionalFormatting>
  <conditionalFormatting sqref="J16:J26">
    <cfRule type="containsText" dxfId="7" priority="4" operator="containsText" text="changes needed">
      <formula>NOT(ISERROR(SEARCH("changes needed",J16)))</formula>
    </cfRule>
    <cfRule type="containsText" dxfId="6" priority="5" operator="containsText" text="no action">
      <formula>NOT(ISERROR(SEARCH("no action",J16)))</formula>
    </cfRule>
    <cfRule type="containsText" dxfId="5" priority="6" operator="containsText" text="Review">
      <formula>NOT(ISERROR(SEARCH("Review",J16)))</formula>
    </cfRule>
  </conditionalFormatting>
  <conditionalFormatting sqref="L4:L13 L16:L26">
    <cfRule type="containsText" dxfId="4" priority="1" operator="containsText" text="rejected">
      <formula>NOT(ISERROR(SEARCH("rejected",L4)))</formula>
    </cfRule>
    <cfRule type="containsText" dxfId="3" priority="2" operator="containsText" text="queried">
      <formula>NOT(ISERROR(SEARCH("queried",L4)))</formula>
    </cfRule>
    <cfRule type="containsText" dxfId="2" priority="3" operator="containsText" text="accepted">
      <formula>NOT(ISERROR(SEARCH("accepted",L4)))</formula>
    </cfRule>
  </conditionalFormatting>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'Drop downs'!$L$2:$L$4</xm:f>
          </x14:formula1>
          <xm:sqref>L4:L13 L16:L26</xm:sqref>
        </x14:dataValidation>
        <x14:dataValidation type="list" allowBlank="1" showInputMessage="1" showErrorMessage="1" xr:uid="{00000000-0002-0000-0800-000001000000}">
          <x14:formula1>
            <xm:f>'Drop downs'!$L$7:$L$9</xm:f>
          </x14:formula1>
          <xm:sqref>O16:O26 O4:O13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C3435A6814124A92F16DB8DD6145C8" ma:contentTypeVersion="20" ma:contentTypeDescription="Create a new document." ma:contentTypeScope="" ma:versionID="320c6ca5c1f7d1a930264432ea4e6213">
  <xsd:schema xmlns:xsd="http://www.w3.org/2001/XMLSchema" xmlns:xs="http://www.w3.org/2001/XMLSchema" xmlns:p="http://schemas.microsoft.com/office/2006/metadata/properties" xmlns:ns2="39549395-1385-4d71-82ab-a59f2e1de573" xmlns:ns3="0c110468-a1d5-4c5d-b594-3caef931194d" targetNamespace="http://schemas.microsoft.com/office/2006/metadata/properties" ma:root="true" ma:fieldsID="64180339638defd359a3e440e0cac3bc" ns2:_="" ns3:_="">
    <xsd:import namespace="39549395-1385-4d71-82ab-a59f2e1de573"/>
    <xsd:import namespace="0c110468-a1d5-4c5d-b594-3caef93119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_x0031_"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49395-1385-4d71-82ab-a59f2e1de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cf5fc7-d0ee-4f82-9ef1-bad3418330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_x0031_" ma:index="26" nillable="true" ma:displayName="1" ma:format="Dropdown" ma:internalName="_x0031_" ma:percentage="FALSE">
      <xsd:simpleType>
        <xsd:restriction base="dms:Number"/>
      </xsd:simpleType>
    </xsd:element>
    <xsd:element name="Number" ma:index="27"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c110468-a1d5-4c5d-b594-3caef931194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c514111-214f-43b1-b791-467228869b19}" ma:internalName="TaxCatchAll" ma:showField="CatchAllData" ma:web="0c110468-a1d5-4c5d-b594-3caef931194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c110468-a1d5-4c5d-b594-3caef931194d" xsi:nil="true"/>
    <Number xmlns="39549395-1385-4d71-82ab-a59f2e1de573" xsi:nil="true"/>
    <_x0031_ xmlns="39549395-1385-4d71-82ab-a59f2e1de573" xsi:nil="true"/>
    <lcf76f155ced4ddcb4097134ff3c332f xmlns="39549395-1385-4d71-82ab-a59f2e1de5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1A805B-55C6-4826-9A6C-C0D2F7A684CD}"/>
</file>

<file path=customXml/itemProps2.xml><?xml version="1.0" encoding="utf-8"?>
<ds:datastoreItem xmlns:ds="http://schemas.openxmlformats.org/officeDocument/2006/customXml" ds:itemID="{188CECAC-F568-4FB9-B29B-09BF73DFC1FC}"/>
</file>

<file path=customXml/itemProps3.xml><?xml version="1.0" encoding="utf-8"?>
<ds:datastoreItem xmlns:ds="http://schemas.openxmlformats.org/officeDocument/2006/customXml" ds:itemID="{72D5AE76-881F-41D9-BAF6-0B8E9FD7EB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Project Details</vt:lpstr>
      <vt:lpstr>Environment</vt:lpstr>
      <vt:lpstr>Social</vt:lpstr>
      <vt:lpstr>Env Wheel</vt:lpstr>
      <vt:lpstr>Social Wheel</vt:lpstr>
      <vt:lpstr>Dash</vt:lpstr>
      <vt:lpstr>Dashboard</vt:lpstr>
      <vt:lpstr>Summary Report</vt:lpstr>
      <vt:lpstr>PDF report</vt:lpstr>
      <vt:lpstr>Environmental</vt:lpstr>
      <vt:lpstr>Env2</vt:lpstr>
      <vt:lpstr>Soc</vt:lpstr>
      <vt:lpstr>Soc2</vt:lpstr>
      <vt:lpstr>Drop 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Paulson</dc:creator>
  <cp:lastModifiedBy>Sarah Screen</cp:lastModifiedBy>
  <cp:lastPrinted>2024-04-22T13:45:03Z</cp:lastPrinted>
  <dcterms:created xsi:type="dcterms:W3CDTF">2021-11-24T10:59:50Z</dcterms:created>
  <dcterms:modified xsi:type="dcterms:W3CDTF">2026-05-28T17:07:31Z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0x010100EEC3435A6814124A92F16DB8DD6145C8</vt:lpwstr>
  </property>
</Properties>
</file>